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vantage\Data\"/>
    </mc:Choice>
  </mc:AlternateContent>
  <bookViews>
    <workbookView xWindow="0" yWindow="0" windowWidth="23040" windowHeight="8784" activeTab="5"/>
  </bookViews>
  <sheets>
    <sheet name="Base Premium" sheetId="1" r:id="rId1"/>
    <sheet name="1st Fortnight" sheetId="2" r:id="rId2"/>
    <sheet name="2nd Fortnight" sheetId="3" r:id="rId3"/>
    <sheet name="3rd Fortnight" sheetId="4" r:id="rId4"/>
    <sheet name="4th Fortnight" sheetId="5" r:id="rId5"/>
    <sheet name="5th Fortnight" sheetId="6" r:id="rId6"/>
    <sheet name="6th Fortnight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2" l="1"/>
  <c r="B32" i="2"/>
  <c r="B42" i="2"/>
  <c r="B31" i="7"/>
  <c r="T44" i="7" l="1"/>
  <c r="S44" i="7"/>
  <c r="R44" i="7"/>
  <c r="V43" i="7"/>
  <c r="U43" i="7"/>
  <c r="M43" i="7" s="1"/>
  <c r="V42" i="7"/>
  <c r="P42" i="7" s="1"/>
  <c r="U42" i="7"/>
  <c r="T42" i="7"/>
  <c r="S42" i="7"/>
  <c r="R42" i="7"/>
  <c r="R41" i="7"/>
  <c r="V39" i="7"/>
  <c r="P39" i="7" s="1"/>
  <c r="U39" i="7"/>
  <c r="T39" i="7"/>
  <c r="S39" i="7"/>
  <c r="R39" i="7"/>
  <c r="V38" i="7"/>
  <c r="S38" i="7"/>
  <c r="V37" i="7"/>
  <c r="T37" i="7"/>
  <c r="S37" i="7"/>
  <c r="U36" i="7"/>
  <c r="T36" i="7"/>
  <c r="S36" i="7"/>
  <c r="R36" i="7"/>
  <c r="V35" i="7"/>
  <c r="P35" i="7" s="1"/>
  <c r="U35" i="7"/>
  <c r="M35" i="7" s="1"/>
  <c r="R35" i="7"/>
  <c r="W9" i="7" s="1"/>
  <c r="U34" i="7"/>
  <c r="R34" i="7"/>
  <c r="R33" i="7"/>
  <c r="T32" i="7"/>
  <c r="V31" i="7"/>
  <c r="U31" i="7"/>
  <c r="T31" i="7"/>
  <c r="S31" i="7"/>
  <c r="R31" i="7"/>
  <c r="W19" i="7"/>
  <c r="U19" i="7" s="1"/>
  <c r="V19" i="7"/>
  <c r="S19" i="7"/>
  <c r="P19" i="7"/>
  <c r="W18" i="7"/>
  <c r="R18" i="7" s="1"/>
  <c r="D18" i="7" s="1"/>
  <c r="W17" i="7"/>
  <c r="V17" i="7" s="1"/>
  <c r="U17" i="7"/>
  <c r="M17" i="7" s="1"/>
  <c r="T17" i="7"/>
  <c r="J17" i="7" s="1"/>
  <c r="W14" i="7"/>
  <c r="T14" i="7"/>
  <c r="R14" i="7"/>
  <c r="W13" i="7"/>
  <c r="T13" i="7"/>
  <c r="J13" i="7" s="1"/>
  <c r="W12" i="7"/>
  <c r="V12" i="7" s="1"/>
  <c r="P12" i="7" s="1"/>
  <c r="T12" i="7"/>
  <c r="S12" i="7"/>
  <c r="R12" i="7"/>
  <c r="W11" i="7"/>
  <c r="U11" i="7" s="1"/>
  <c r="M11" i="7" s="1"/>
  <c r="W10" i="7"/>
  <c r="R10" i="7" s="1"/>
  <c r="V10" i="7"/>
  <c r="U10" i="7"/>
  <c r="M10" i="7" s="1"/>
  <c r="T10" i="7"/>
  <c r="J10" i="7" s="1"/>
  <c r="S10" i="7"/>
  <c r="G10" i="7" s="1"/>
  <c r="U9" i="7"/>
  <c r="S9" i="7"/>
  <c r="W6" i="7"/>
  <c r="T6" i="7"/>
  <c r="R6" i="7"/>
  <c r="D6" i="7" s="1"/>
  <c r="O3" i="7"/>
  <c r="N3" i="7"/>
  <c r="M3" i="7"/>
  <c r="L3" i="7"/>
  <c r="I3" i="7"/>
  <c r="F3" i="7"/>
  <c r="J1" i="7"/>
  <c r="U44" i="6" s="1"/>
  <c r="V44" i="6"/>
  <c r="P44" i="6" s="1"/>
  <c r="N44" i="6" s="1"/>
  <c r="V43" i="6"/>
  <c r="P43" i="6" s="1"/>
  <c r="U43" i="6"/>
  <c r="T43" i="6"/>
  <c r="S43" i="6"/>
  <c r="R43" i="6"/>
  <c r="D43" i="6"/>
  <c r="C43" i="6" s="1"/>
  <c r="B43" i="6"/>
  <c r="V42" i="6" s="1"/>
  <c r="P42" i="6" s="1"/>
  <c r="N42" i="6" s="1"/>
  <c r="S42" i="6"/>
  <c r="G42" i="6" s="1"/>
  <c r="R42" i="6"/>
  <c r="U41" i="6"/>
  <c r="V40" i="6"/>
  <c r="U40" i="6"/>
  <c r="T40" i="6"/>
  <c r="J40" i="6" s="1"/>
  <c r="H40" i="6" s="1"/>
  <c r="S40" i="6"/>
  <c r="G40" i="6" s="1"/>
  <c r="R40" i="6"/>
  <c r="V38" i="6"/>
  <c r="T38" i="6"/>
  <c r="V37" i="6"/>
  <c r="P37" i="6" s="1"/>
  <c r="U37" i="6"/>
  <c r="M37" i="6" s="1"/>
  <c r="T37" i="6"/>
  <c r="J37" i="6" s="1"/>
  <c r="I37" i="6" s="1"/>
  <c r="T36" i="6" s="1"/>
  <c r="J36" i="6" s="1"/>
  <c r="S37" i="6"/>
  <c r="R37" i="6"/>
  <c r="V36" i="6"/>
  <c r="U36" i="6"/>
  <c r="M36" i="6" s="1"/>
  <c r="V35" i="6"/>
  <c r="U35" i="6"/>
  <c r="T35" i="6"/>
  <c r="S35" i="6"/>
  <c r="R35" i="6"/>
  <c r="D35" i="6" s="1"/>
  <c r="J35" i="6"/>
  <c r="S34" i="6"/>
  <c r="G34" i="6" s="1"/>
  <c r="R34" i="6"/>
  <c r="U33" i="6"/>
  <c r="V32" i="6"/>
  <c r="P32" i="6" s="1"/>
  <c r="O32" i="6" s="1"/>
  <c r="U32" i="6"/>
  <c r="T32" i="6"/>
  <c r="S32" i="6"/>
  <c r="R32" i="6"/>
  <c r="W19" i="6"/>
  <c r="U19" i="6" s="1"/>
  <c r="M19" i="6" s="1"/>
  <c r="W18" i="6"/>
  <c r="V18" i="6" s="1"/>
  <c r="P18" i="6" s="1"/>
  <c r="S18" i="6"/>
  <c r="G18" i="6" s="1"/>
  <c r="R18" i="6"/>
  <c r="D18" i="6" s="1"/>
  <c r="W17" i="6"/>
  <c r="T17" i="6" s="1"/>
  <c r="V17" i="6"/>
  <c r="U17" i="6"/>
  <c r="M17" i="6"/>
  <c r="W15" i="6"/>
  <c r="V15" i="6" s="1"/>
  <c r="S15" i="6"/>
  <c r="R15" i="6"/>
  <c r="W12" i="6"/>
  <c r="R12" i="6" s="1"/>
  <c r="D12" i="6" s="1"/>
  <c r="W11" i="6"/>
  <c r="W10" i="6"/>
  <c r="V10" i="6" s="1"/>
  <c r="P10" i="6" s="1"/>
  <c r="W9" i="6"/>
  <c r="T9" i="6" s="1"/>
  <c r="U9" i="6"/>
  <c r="M9" i="6" s="1"/>
  <c r="W7" i="6"/>
  <c r="V7" i="6" s="1"/>
  <c r="P7" i="6" s="1"/>
  <c r="N7" i="6" s="1"/>
  <c r="S7" i="6"/>
  <c r="G7" i="6" s="1"/>
  <c r="W6" i="6"/>
  <c r="U6" i="6" s="1"/>
  <c r="M6" i="6" s="1"/>
  <c r="K6" i="6" s="1"/>
  <c r="O3" i="6"/>
  <c r="N3" i="6"/>
  <c r="M3" i="6"/>
  <c r="L3" i="6"/>
  <c r="K3" i="6"/>
  <c r="I3" i="6"/>
  <c r="F3" i="6"/>
  <c r="M2" i="6" s="1"/>
  <c r="J1" i="6"/>
  <c r="P40" i="6" s="1"/>
  <c r="O40" i="6" s="1"/>
  <c r="U38" i="6" s="1"/>
  <c r="M38" i="6" s="1"/>
  <c r="V44" i="5"/>
  <c r="U44" i="5"/>
  <c r="T44" i="5"/>
  <c r="S44" i="5"/>
  <c r="R44" i="5"/>
  <c r="T43" i="5" s="1"/>
  <c r="V43" i="5"/>
  <c r="U43" i="5"/>
  <c r="V42" i="5"/>
  <c r="U42" i="5"/>
  <c r="T42" i="5"/>
  <c r="S42" i="5"/>
  <c r="R42" i="5"/>
  <c r="S40" i="5" s="1"/>
  <c r="V40" i="5"/>
  <c r="U40" i="5"/>
  <c r="T40" i="5"/>
  <c r="R40" i="5"/>
  <c r="V39" i="5" s="1"/>
  <c r="S39" i="5"/>
  <c r="R39" i="5"/>
  <c r="R37" i="5" s="1"/>
  <c r="V37" i="5"/>
  <c r="U37" i="5"/>
  <c r="T37" i="5"/>
  <c r="S37" i="5"/>
  <c r="V36" i="5"/>
  <c r="U36" i="5"/>
  <c r="T36" i="5"/>
  <c r="S36" i="5"/>
  <c r="R36" i="5"/>
  <c r="T35" i="5" s="1"/>
  <c r="V35" i="5"/>
  <c r="U35" i="5"/>
  <c r="V34" i="5"/>
  <c r="U34" i="5"/>
  <c r="T34" i="5"/>
  <c r="S34" i="5"/>
  <c r="R34" i="5"/>
  <c r="S32" i="5" s="1"/>
  <c r="V32" i="5"/>
  <c r="U32" i="5"/>
  <c r="T32" i="5"/>
  <c r="R32" i="5"/>
  <c r="V31" i="5" s="1"/>
  <c r="S31" i="5"/>
  <c r="R31" i="5"/>
  <c r="W19" i="5"/>
  <c r="V19" i="5"/>
  <c r="W17" i="5"/>
  <c r="V17" i="5" s="1"/>
  <c r="W15" i="5"/>
  <c r="V15" i="5" s="1"/>
  <c r="U15" i="5"/>
  <c r="T15" i="5"/>
  <c r="S15" i="5"/>
  <c r="R15" i="5"/>
  <c r="W14" i="5"/>
  <c r="W12" i="5"/>
  <c r="V12" i="5" s="1"/>
  <c r="S12" i="5"/>
  <c r="R12" i="5"/>
  <c r="W11" i="5"/>
  <c r="V11" i="5"/>
  <c r="W9" i="5"/>
  <c r="T9" i="5" s="1"/>
  <c r="U9" i="5"/>
  <c r="W8" i="5"/>
  <c r="V8" i="5"/>
  <c r="W7" i="5"/>
  <c r="V7" i="5" s="1"/>
  <c r="W6" i="5"/>
  <c r="O3" i="5"/>
  <c r="N3" i="5"/>
  <c r="M3" i="5"/>
  <c r="L3" i="5"/>
  <c r="I3" i="5"/>
  <c r="F3" i="5"/>
  <c r="K3" i="5" s="1"/>
  <c r="J1" i="5"/>
  <c r="G44" i="5" s="1"/>
  <c r="V44" i="4" s="1"/>
  <c r="V43" i="4"/>
  <c r="U43" i="4"/>
  <c r="T43" i="4"/>
  <c r="V42" i="4" s="1"/>
  <c r="P42" i="4" s="1"/>
  <c r="U42" i="4"/>
  <c r="T42" i="4"/>
  <c r="S42" i="4"/>
  <c r="R42" i="4"/>
  <c r="U40" i="4"/>
  <c r="T40" i="4"/>
  <c r="U39" i="4" s="1"/>
  <c r="V39" i="4"/>
  <c r="T39" i="4"/>
  <c r="J39" i="4" s="1"/>
  <c r="H39" i="4" s="1"/>
  <c r="S39" i="4"/>
  <c r="R39" i="4"/>
  <c r="V38" i="4"/>
  <c r="V37" i="4"/>
  <c r="U37" i="4"/>
  <c r="T37" i="4"/>
  <c r="S37" i="4"/>
  <c r="R37" i="4"/>
  <c r="D37" i="4" s="1"/>
  <c r="C37" i="4" s="1"/>
  <c r="S36" i="4"/>
  <c r="V35" i="4"/>
  <c r="U35" i="4"/>
  <c r="T35" i="4"/>
  <c r="U34" i="4"/>
  <c r="M34" i="4" s="1"/>
  <c r="T34" i="4"/>
  <c r="J34" i="4" s="1"/>
  <c r="R32" i="4" s="1"/>
  <c r="D32" i="4" s="1"/>
  <c r="S34" i="4"/>
  <c r="R34" i="4"/>
  <c r="U32" i="4"/>
  <c r="T32" i="4"/>
  <c r="S32" i="4"/>
  <c r="U31" i="4" s="1"/>
  <c r="V31" i="4"/>
  <c r="T31" i="4"/>
  <c r="J31" i="4" s="1"/>
  <c r="I31" i="4" s="1"/>
  <c r="S31" i="4"/>
  <c r="R31" i="4"/>
  <c r="W19" i="4"/>
  <c r="V19" i="4"/>
  <c r="W18" i="4"/>
  <c r="V18" i="4"/>
  <c r="U18" i="4"/>
  <c r="T18" i="4"/>
  <c r="J18" i="4" s="1"/>
  <c r="S18" i="4"/>
  <c r="R18" i="4"/>
  <c r="W17" i="4"/>
  <c r="V17" i="4" s="1"/>
  <c r="W14" i="4"/>
  <c r="V14" i="4"/>
  <c r="W12" i="4"/>
  <c r="U12" i="4" s="1"/>
  <c r="M12" i="4" s="1"/>
  <c r="V12" i="4"/>
  <c r="P12" i="4" s="1"/>
  <c r="W11" i="4"/>
  <c r="V11" i="4" s="1"/>
  <c r="U11" i="4"/>
  <c r="M11" i="4"/>
  <c r="K11" i="4" s="1"/>
  <c r="W9" i="4"/>
  <c r="W6" i="4"/>
  <c r="V6" i="4" s="1"/>
  <c r="O3" i="4"/>
  <c r="N3" i="4"/>
  <c r="M3" i="4"/>
  <c r="L3" i="4"/>
  <c r="K3" i="4"/>
  <c r="I3" i="4"/>
  <c r="F3" i="4"/>
  <c r="J1" i="4"/>
  <c r="J37" i="4" s="1"/>
  <c r="V36" i="4" s="1"/>
  <c r="V44" i="3"/>
  <c r="U44" i="3"/>
  <c r="T44" i="3"/>
  <c r="S44" i="3"/>
  <c r="R44" i="3"/>
  <c r="V42" i="3"/>
  <c r="U42" i="3"/>
  <c r="T42" i="3"/>
  <c r="S42" i="3"/>
  <c r="R42" i="3"/>
  <c r="S40" i="3" s="1"/>
  <c r="V40" i="3"/>
  <c r="U40" i="3"/>
  <c r="T40" i="3"/>
  <c r="R40" i="3"/>
  <c r="D40" i="3" s="1"/>
  <c r="V39" i="3" s="1"/>
  <c r="P39" i="3" s="1"/>
  <c r="S39" i="3"/>
  <c r="G39" i="3" s="1"/>
  <c r="U38" i="3" s="1"/>
  <c r="M38" i="3" s="1"/>
  <c r="V38" i="3"/>
  <c r="T38" i="3"/>
  <c r="U37" i="3"/>
  <c r="T37" i="3"/>
  <c r="S37" i="3"/>
  <c r="V36" i="3"/>
  <c r="P36" i="3" s="1"/>
  <c r="U36" i="3"/>
  <c r="M36" i="3" s="1"/>
  <c r="T36" i="3"/>
  <c r="S36" i="3"/>
  <c r="R36" i="3"/>
  <c r="S35" i="3"/>
  <c r="V34" i="3"/>
  <c r="P34" i="3" s="1"/>
  <c r="U34" i="3"/>
  <c r="T34" i="3"/>
  <c r="S34" i="3"/>
  <c r="G34" i="3" s="1"/>
  <c r="W8" i="3" s="1"/>
  <c r="S32" i="3" s="1"/>
  <c r="G32" i="3" s="1"/>
  <c r="R34" i="3"/>
  <c r="V32" i="3"/>
  <c r="U32" i="3"/>
  <c r="T32" i="3"/>
  <c r="R32" i="3"/>
  <c r="D32" i="3" s="1"/>
  <c r="W19" i="3"/>
  <c r="U19" i="3" s="1"/>
  <c r="M19" i="3" s="1"/>
  <c r="K19" i="3" s="1"/>
  <c r="V19" i="3"/>
  <c r="T19" i="3"/>
  <c r="W16" i="3"/>
  <c r="U16" i="3" s="1"/>
  <c r="W15" i="3"/>
  <c r="U15" i="3" s="1"/>
  <c r="M15" i="3" s="1"/>
  <c r="V15" i="3"/>
  <c r="P15" i="3" s="1"/>
  <c r="W14" i="3"/>
  <c r="U14" i="3" s="1"/>
  <c r="M14" i="3" s="1"/>
  <c r="W12" i="3"/>
  <c r="S12" i="3" s="1"/>
  <c r="R12" i="3"/>
  <c r="D12" i="3" s="1"/>
  <c r="W11" i="3"/>
  <c r="W7" i="3"/>
  <c r="V7" i="3" s="1"/>
  <c r="P7" i="3" s="1"/>
  <c r="U7" i="3"/>
  <c r="T7" i="3"/>
  <c r="J7" i="3" s="1"/>
  <c r="S7" i="3"/>
  <c r="G7" i="3" s="1"/>
  <c r="R7" i="3"/>
  <c r="W6" i="3"/>
  <c r="O3" i="3"/>
  <c r="N3" i="3"/>
  <c r="M3" i="3"/>
  <c r="L3" i="3"/>
  <c r="I3" i="3"/>
  <c r="F3" i="3"/>
  <c r="K3" i="3" s="1"/>
  <c r="J1" i="3"/>
  <c r="G44" i="3" s="1"/>
  <c r="V44" i="2" s="1"/>
  <c r="U43" i="2"/>
  <c r="T43" i="2"/>
  <c r="T42" i="2"/>
  <c r="R42" i="2"/>
  <c r="V40" i="2"/>
  <c r="U40" i="2"/>
  <c r="T40" i="2"/>
  <c r="J40" i="2" s="1"/>
  <c r="S40" i="2"/>
  <c r="V39" i="2"/>
  <c r="P39" i="2" s="1"/>
  <c r="T38" i="2" s="1"/>
  <c r="J38" i="2" s="1"/>
  <c r="T39" i="2"/>
  <c r="S39" i="2"/>
  <c r="R39" i="2"/>
  <c r="V38" i="2"/>
  <c r="P38" i="2" s="1"/>
  <c r="U38" i="2"/>
  <c r="V37" i="2"/>
  <c r="U37" i="2"/>
  <c r="T37" i="2"/>
  <c r="J37" i="2" s="1"/>
  <c r="V36" i="2" s="1"/>
  <c r="P36" i="2" s="1"/>
  <c r="S35" i="2" s="1"/>
  <c r="G35" i="2" s="1"/>
  <c r="S37" i="2"/>
  <c r="R37" i="2"/>
  <c r="U35" i="2"/>
  <c r="M35" i="2" s="1"/>
  <c r="T35" i="2"/>
  <c r="J35" i="2" s="1"/>
  <c r="V34" i="2" s="1"/>
  <c r="P34" i="2" s="1"/>
  <c r="U34" i="2"/>
  <c r="T34" i="2"/>
  <c r="S34" i="2"/>
  <c r="R34" i="2"/>
  <c r="T32" i="2"/>
  <c r="V31" i="2"/>
  <c r="T31" i="2"/>
  <c r="J31" i="2" s="1"/>
  <c r="S31" i="2"/>
  <c r="R31" i="2"/>
  <c r="W19" i="2"/>
  <c r="T19" i="2" s="1"/>
  <c r="W18" i="2"/>
  <c r="U18" i="2" s="1"/>
  <c r="V18" i="2"/>
  <c r="P18" i="2" s="1"/>
  <c r="W17" i="2"/>
  <c r="V17" i="2" s="1"/>
  <c r="S17" i="2"/>
  <c r="G17" i="2"/>
  <c r="W15" i="2"/>
  <c r="V15" i="2" s="1"/>
  <c r="T15" i="2"/>
  <c r="W14" i="2"/>
  <c r="V14" i="2" s="1"/>
  <c r="W13" i="2"/>
  <c r="S13" i="2" s="1"/>
  <c r="G13" i="2" s="1"/>
  <c r="T13" i="2"/>
  <c r="J13" i="2" s="1"/>
  <c r="W12" i="2"/>
  <c r="U12" i="2" s="1"/>
  <c r="T12" i="2"/>
  <c r="W11" i="2"/>
  <c r="T11" i="2" s="1"/>
  <c r="J11" i="2" s="1"/>
  <c r="V11" i="2"/>
  <c r="P11" i="2" s="1"/>
  <c r="W10" i="2"/>
  <c r="V10" i="2" s="1"/>
  <c r="P10" i="2" s="1"/>
  <c r="S10" i="2"/>
  <c r="G10" i="2" s="1"/>
  <c r="R10" i="2"/>
  <c r="D10" i="2" s="1"/>
  <c r="W9" i="2"/>
  <c r="V9" i="2" s="1"/>
  <c r="S9" i="2"/>
  <c r="G9" i="2" s="1"/>
  <c r="W7" i="2"/>
  <c r="V7" i="2" s="1"/>
  <c r="T7" i="2"/>
  <c r="J7" i="2" s="1"/>
  <c r="S7" i="2"/>
  <c r="G7" i="2" s="1"/>
  <c r="R7" i="2"/>
  <c r="W6" i="2"/>
  <c r="O3" i="2"/>
  <c r="N3" i="2"/>
  <c r="M3" i="2"/>
  <c r="L3" i="2"/>
  <c r="I3" i="2"/>
  <c r="F3" i="2"/>
  <c r="G39" i="2" s="1"/>
  <c r="J1" i="2"/>
  <c r="P31" i="2" s="1"/>
  <c r="I53" i="1"/>
  <c r="H53" i="1"/>
  <c r="I52" i="1"/>
  <c r="H52" i="1"/>
  <c r="H51" i="1"/>
  <c r="I51" i="1" s="1"/>
  <c r="I50" i="1"/>
  <c r="H50" i="1"/>
  <c r="I49" i="1"/>
  <c r="H49" i="1"/>
  <c r="I48" i="1"/>
  <c r="H48" i="1"/>
  <c r="H47" i="1"/>
  <c r="I47" i="1" s="1"/>
  <c r="I46" i="1"/>
  <c r="H46" i="1"/>
  <c r="J41" i="1"/>
  <c r="G41" i="1"/>
  <c r="F41" i="1"/>
  <c r="E41" i="1"/>
  <c r="D41" i="1"/>
  <c r="C41" i="1"/>
  <c r="J40" i="1"/>
  <c r="G40" i="1"/>
  <c r="F40" i="1"/>
  <c r="E40" i="1"/>
  <c r="D40" i="1"/>
  <c r="C40" i="1"/>
  <c r="J39" i="1"/>
  <c r="H39" i="1"/>
  <c r="I39" i="1" s="1"/>
  <c r="F39" i="1"/>
  <c r="E39" i="1"/>
  <c r="D39" i="1"/>
  <c r="C39" i="1"/>
  <c r="J38" i="1"/>
  <c r="I38" i="1"/>
  <c r="H38" i="1"/>
  <c r="F38" i="1"/>
  <c r="E38" i="1"/>
  <c r="D38" i="1"/>
  <c r="C38" i="1"/>
  <c r="J37" i="1"/>
  <c r="H37" i="1"/>
  <c r="I37" i="1" s="1"/>
  <c r="F37" i="1"/>
  <c r="E37" i="1"/>
  <c r="D37" i="1"/>
  <c r="C37" i="1"/>
  <c r="J36" i="1"/>
  <c r="G36" i="1"/>
  <c r="F36" i="1" s="1"/>
  <c r="C36" i="1"/>
  <c r="J35" i="1"/>
  <c r="I35" i="1"/>
  <c r="H35" i="1"/>
  <c r="F35" i="1"/>
  <c r="E35" i="1"/>
  <c r="D35" i="1"/>
  <c r="C35" i="1"/>
  <c r="J34" i="1"/>
  <c r="H34" i="1"/>
  <c r="I34" i="1" s="1"/>
  <c r="G34" i="1"/>
  <c r="E34" i="1" s="1"/>
  <c r="F34" i="1"/>
  <c r="J33" i="1"/>
  <c r="H33" i="1"/>
  <c r="I33" i="1" s="1"/>
  <c r="G33" i="1"/>
  <c r="E33" i="1" s="1"/>
  <c r="F33" i="1"/>
  <c r="J32" i="1"/>
  <c r="H32" i="1"/>
  <c r="I32" i="1" s="1"/>
  <c r="F32" i="1"/>
  <c r="E32" i="1"/>
  <c r="D32" i="1"/>
  <c r="C32" i="1"/>
  <c r="G31" i="1"/>
  <c r="E31" i="1" s="1"/>
  <c r="G14" i="1"/>
  <c r="H14" i="1" s="1"/>
  <c r="I14" i="1" s="1"/>
  <c r="E14" i="1"/>
  <c r="D14" i="1"/>
  <c r="C14" i="1"/>
  <c r="H13" i="1"/>
  <c r="I13" i="1" s="1"/>
  <c r="G13" i="1"/>
  <c r="F13" i="1"/>
  <c r="E13" i="1"/>
  <c r="D13" i="1"/>
  <c r="C13" i="1"/>
  <c r="G12" i="1"/>
  <c r="F12" i="1" s="1"/>
  <c r="C12" i="1"/>
  <c r="H11" i="1"/>
  <c r="I11" i="1" s="1"/>
  <c r="G11" i="1"/>
  <c r="E11" i="1" s="1"/>
  <c r="F11" i="1"/>
  <c r="D11" i="1"/>
  <c r="G10" i="1"/>
  <c r="E10" i="1" s="1"/>
  <c r="G9" i="1"/>
  <c r="D9" i="1" s="1"/>
  <c r="F9" i="1"/>
  <c r="G8" i="1"/>
  <c r="C8" i="1" s="1"/>
  <c r="F8" i="1"/>
  <c r="E8" i="1"/>
  <c r="H7" i="1"/>
  <c r="G7" i="1"/>
  <c r="I7" i="1" s="1"/>
  <c r="F7" i="1"/>
  <c r="E7" i="1"/>
  <c r="D7" i="1"/>
  <c r="C7" i="1"/>
  <c r="G6" i="1"/>
  <c r="H6" i="1" s="1"/>
  <c r="I6" i="1" s="1"/>
  <c r="E6" i="1"/>
  <c r="D6" i="1"/>
  <c r="C6" i="1"/>
  <c r="H5" i="1"/>
  <c r="I5" i="1" s="1"/>
  <c r="G5" i="1"/>
  <c r="F5" i="1"/>
  <c r="E5" i="1"/>
  <c r="D5" i="1"/>
  <c r="C5" i="1"/>
  <c r="L38" i="6" l="1"/>
  <c r="K38" i="6"/>
  <c r="C35" i="6"/>
  <c r="B35" i="6"/>
  <c r="V34" i="6" s="1"/>
  <c r="P34" i="6" s="1"/>
  <c r="N34" i="6" s="1"/>
  <c r="P36" i="4"/>
  <c r="U7" i="2"/>
  <c r="M7" i="2" s="1"/>
  <c r="T10" i="2"/>
  <c r="J10" i="2" s="1"/>
  <c r="P14" i="2"/>
  <c r="O14" i="2" s="1"/>
  <c r="P17" i="2"/>
  <c r="P40" i="2"/>
  <c r="G12" i="3"/>
  <c r="M16" i="3"/>
  <c r="G35" i="3"/>
  <c r="W9" i="3" s="1"/>
  <c r="D44" i="3"/>
  <c r="U43" i="3" s="1"/>
  <c r="M43" i="3" s="1"/>
  <c r="W17" i="3" s="1"/>
  <c r="V17" i="3" s="1"/>
  <c r="P17" i="3" s="1"/>
  <c r="N19" i="4"/>
  <c r="P14" i="4"/>
  <c r="O14" i="4" s="1"/>
  <c r="M31" i="4"/>
  <c r="J35" i="4"/>
  <c r="V34" i="4" s="1"/>
  <c r="M43" i="4"/>
  <c r="L43" i="4" s="1"/>
  <c r="T18" i="6"/>
  <c r="J18" i="6" s="1"/>
  <c r="M33" i="6"/>
  <c r="P36" i="6"/>
  <c r="M40" i="6"/>
  <c r="L40" i="6" s="1"/>
  <c r="J43" i="6"/>
  <c r="I43" i="6" s="1"/>
  <c r="M44" i="6"/>
  <c r="J6" i="7"/>
  <c r="D14" i="7"/>
  <c r="P17" i="7"/>
  <c r="G19" i="7"/>
  <c r="J32" i="7"/>
  <c r="J36" i="7"/>
  <c r="T35" i="7" s="1"/>
  <c r="J35" i="7" s="1"/>
  <c r="P38" i="7"/>
  <c r="R37" i="7" s="1"/>
  <c r="D37" i="7" s="1"/>
  <c r="D41" i="7"/>
  <c r="B12" i="3"/>
  <c r="P7" i="2"/>
  <c r="U10" i="2"/>
  <c r="R12" i="2"/>
  <c r="D12" i="2" s="1"/>
  <c r="R15" i="2"/>
  <c r="D15" i="2" s="1"/>
  <c r="U19" i="2"/>
  <c r="M19" i="2" s="1"/>
  <c r="K19" i="2" s="1"/>
  <c r="J32" i="2"/>
  <c r="U31" i="2" s="1"/>
  <c r="M31" i="2" s="1"/>
  <c r="D39" i="2"/>
  <c r="D42" i="2"/>
  <c r="V41" i="2" s="1"/>
  <c r="P41" i="2" s="1"/>
  <c r="R40" i="2" s="1"/>
  <c r="D40" i="2" s="1"/>
  <c r="G36" i="3"/>
  <c r="E36" i="3" s="1"/>
  <c r="U35" i="3" s="1"/>
  <c r="M35" i="3" s="1"/>
  <c r="G37" i="3"/>
  <c r="P11" i="4"/>
  <c r="O11" i="4" s="1"/>
  <c r="J32" i="4"/>
  <c r="H32" i="4" s="1"/>
  <c r="M39" i="4"/>
  <c r="L39" i="4" s="1"/>
  <c r="R9" i="5"/>
  <c r="R17" i="5"/>
  <c r="P39" i="5"/>
  <c r="R10" i="6"/>
  <c r="D10" i="6" s="1"/>
  <c r="P17" i="6"/>
  <c r="U18" i="6"/>
  <c r="M18" i="6" s="1"/>
  <c r="K18" i="6" s="1"/>
  <c r="G35" i="6"/>
  <c r="F35" i="6" s="1"/>
  <c r="P10" i="7"/>
  <c r="G12" i="7"/>
  <c r="J14" i="7"/>
  <c r="G38" i="7"/>
  <c r="D42" i="7"/>
  <c r="V41" i="7" s="1"/>
  <c r="P41" i="7" s="1"/>
  <c r="G44" i="7"/>
  <c r="T43" i="7" s="1"/>
  <c r="J43" i="7" s="1"/>
  <c r="O36" i="3"/>
  <c r="S12" i="2"/>
  <c r="G12" i="2" s="1"/>
  <c r="S15" i="2"/>
  <c r="G15" i="2" s="1"/>
  <c r="F15" i="2" s="1"/>
  <c r="R18" i="2"/>
  <c r="D18" i="2" s="1"/>
  <c r="V19" i="2"/>
  <c r="P19" i="2" s="1"/>
  <c r="D34" i="2"/>
  <c r="V33" i="2" s="1"/>
  <c r="P33" i="2" s="1"/>
  <c r="S32" i="2" s="1"/>
  <c r="G32" i="2" s="1"/>
  <c r="G37" i="2"/>
  <c r="J42" i="2"/>
  <c r="J19" i="3"/>
  <c r="P40" i="3"/>
  <c r="O40" i="3" s="1"/>
  <c r="P17" i="4"/>
  <c r="O17" i="4" s="1"/>
  <c r="P19" i="4"/>
  <c r="M32" i="4"/>
  <c r="L32" i="4" s="1"/>
  <c r="P35" i="4"/>
  <c r="P37" i="4"/>
  <c r="M40" i="4"/>
  <c r="P44" i="4"/>
  <c r="S43" i="4" s="1"/>
  <c r="G43" i="4" s="1"/>
  <c r="F43" i="4" s="1"/>
  <c r="R7" i="5"/>
  <c r="D7" i="5" s="1"/>
  <c r="S9" i="5"/>
  <c r="G9" i="5" s="1"/>
  <c r="S17" i="5"/>
  <c r="S10" i="6"/>
  <c r="G10" i="6" s="1"/>
  <c r="J17" i="6"/>
  <c r="D32" i="6"/>
  <c r="B32" i="6" s="1"/>
  <c r="D34" i="6"/>
  <c r="J38" i="6"/>
  <c r="H38" i="6" s="1"/>
  <c r="M41" i="6"/>
  <c r="K41" i="6" s="1"/>
  <c r="G9" i="7"/>
  <c r="J12" i="7"/>
  <c r="S18" i="7"/>
  <c r="G18" i="7" s="1"/>
  <c r="M19" i="7"/>
  <c r="D34" i="7"/>
  <c r="V33" i="7" s="1"/>
  <c r="P33" i="7" s="1"/>
  <c r="J44" i="7"/>
  <c r="J12" i="2"/>
  <c r="H12" i="2" s="1"/>
  <c r="J15" i="2"/>
  <c r="H15" i="2" s="1"/>
  <c r="S18" i="2"/>
  <c r="G18" i="2" s="1"/>
  <c r="J19" i="2"/>
  <c r="G34" i="2"/>
  <c r="J43" i="2"/>
  <c r="V42" i="2" s="1"/>
  <c r="P42" i="2" s="1"/>
  <c r="R15" i="3"/>
  <c r="P19" i="3"/>
  <c r="N19" i="3" s="1"/>
  <c r="D34" i="3"/>
  <c r="C34" i="3" s="1"/>
  <c r="D36" i="3"/>
  <c r="C36" i="3" s="1"/>
  <c r="M37" i="3"/>
  <c r="K37" i="3" s="1"/>
  <c r="G40" i="3"/>
  <c r="R12" i="4"/>
  <c r="D12" i="4" s="1"/>
  <c r="G36" i="4"/>
  <c r="S35" i="4" s="1"/>
  <c r="D42" i="4"/>
  <c r="S40" i="4" s="1"/>
  <c r="S7" i="5"/>
  <c r="G7" i="5" s="1"/>
  <c r="T17" i="5"/>
  <c r="J17" i="5" s="1"/>
  <c r="P31" i="5"/>
  <c r="T10" i="6"/>
  <c r="J10" i="6" s="1"/>
  <c r="D15" i="6"/>
  <c r="B15" i="6" s="1"/>
  <c r="G32" i="6"/>
  <c r="M35" i="6"/>
  <c r="D37" i="6"/>
  <c r="C37" i="6" s="1"/>
  <c r="P38" i="6"/>
  <c r="O38" i="6" s="1"/>
  <c r="G43" i="6"/>
  <c r="E43" i="6" s="1"/>
  <c r="M9" i="7"/>
  <c r="K9" i="7" s="1"/>
  <c r="U12" i="7"/>
  <c r="M12" i="7" s="1"/>
  <c r="L12" i="7" s="1"/>
  <c r="T18" i="7"/>
  <c r="J18" i="7" s="1"/>
  <c r="D31" i="7"/>
  <c r="D39" i="7"/>
  <c r="U38" i="7" s="1"/>
  <c r="M38" i="7" s="1"/>
  <c r="D44" i="7"/>
  <c r="P9" i="2"/>
  <c r="O9" i="2" s="1"/>
  <c r="V12" i="2"/>
  <c r="P12" i="2" s="1"/>
  <c r="U15" i="2"/>
  <c r="M15" i="2" s="1"/>
  <c r="K15" i="2" s="1"/>
  <c r="T18" i="2"/>
  <c r="J18" i="2" s="1"/>
  <c r="I18" i="2" s="1"/>
  <c r="J34" i="2"/>
  <c r="M37" i="2"/>
  <c r="M43" i="2"/>
  <c r="S15" i="3"/>
  <c r="G15" i="3" s="1"/>
  <c r="J38" i="3"/>
  <c r="R37" i="3" s="1"/>
  <c r="D37" i="3" s="1"/>
  <c r="B37" i="3" s="1"/>
  <c r="P44" i="3"/>
  <c r="O44" i="3" s="1"/>
  <c r="S12" i="4"/>
  <c r="D31" i="4"/>
  <c r="C31" i="4" s="1"/>
  <c r="P38" i="4"/>
  <c r="T7" i="5"/>
  <c r="V9" i="5"/>
  <c r="U17" i="5"/>
  <c r="O7" i="6"/>
  <c r="V9" i="6"/>
  <c r="P9" i="6" s="1"/>
  <c r="N9" i="6" s="1"/>
  <c r="U10" i="6"/>
  <c r="M10" i="6" s="1"/>
  <c r="G15" i="6"/>
  <c r="E15" i="6" s="1"/>
  <c r="T19" i="6"/>
  <c r="J19" i="6" s="1"/>
  <c r="J32" i="6"/>
  <c r="P35" i="6"/>
  <c r="G37" i="6"/>
  <c r="D42" i="6"/>
  <c r="C42" i="6" s="1"/>
  <c r="S11" i="7"/>
  <c r="G11" i="7" s="1"/>
  <c r="R17" i="7"/>
  <c r="D17" i="7" s="1"/>
  <c r="U18" i="7"/>
  <c r="M18" i="7" s="1"/>
  <c r="G31" i="7"/>
  <c r="M34" i="7"/>
  <c r="M36" i="7"/>
  <c r="G39" i="7"/>
  <c r="M38" i="2"/>
  <c r="L38" i="2" s="1"/>
  <c r="D7" i="2"/>
  <c r="U11" i="2"/>
  <c r="M11" i="2" s="1"/>
  <c r="L11" i="2" s="1"/>
  <c r="M12" i="2"/>
  <c r="L12" i="2" s="1"/>
  <c r="P15" i="2"/>
  <c r="D31" i="2"/>
  <c r="M34" i="2"/>
  <c r="P37" i="2"/>
  <c r="G40" i="2"/>
  <c r="U39" i="2" s="1"/>
  <c r="M39" i="2" s="1"/>
  <c r="P44" i="2"/>
  <c r="S43" i="2" s="1"/>
  <c r="G43" i="2" s="1"/>
  <c r="F43" i="2" s="1"/>
  <c r="D7" i="3"/>
  <c r="T15" i="3"/>
  <c r="J15" i="3" s="1"/>
  <c r="H15" i="3" s="1"/>
  <c r="M32" i="3"/>
  <c r="S31" i="3" s="1"/>
  <c r="G31" i="3" s="1"/>
  <c r="J34" i="3"/>
  <c r="P38" i="3"/>
  <c r="P6" i="4"/>
  <c r="T12" i="4"/>
  <c r="J12" i="4" s="1"/>
  <c r="I12" i="4" s="1"/>
  <c r="G18" i="4"/>
  <c r="G34" i="4"/>
  <c r="F34" i="4" s="1"/>
  <c r="D39" i="4"/>
  <c r="U38" i="4" s="1"/>
  <c r="M38" i="4" s="1"/>
  <c r="L38" i="4" s="1"/>
  <c r="U7" i="5"/>
  <c r="R7" i="6"/>
  <c r="D7" i="6" s="1"/>
  <c r="B7" i="6" s="1"/>
  <c r="J9" i="6"/>
  <c r="P15" i="6"/>
  <c r="N15" i="6" s="1"/>
  <c r="V19" i="6"/>
  <c r="P19" i="6" s="1"/>
  <c r="M32" i="6"/>
  <c r="D40" i="6"/>
  <c r="B40" i="6" s="1"/>
  <c r="M43" i="6"/>
  <c r="V11" i="7"/>
  <c r="P11" i="7" s="1"/>
  <c r="S17" i="7"/>
  <c r="G17" i="7" s="1"/>
  <c r="V18" i="7"/>
  <c r="P18" i="7" s="1"/>
  <c r="J31" i="7"/>
  <c r="G37" i="7"/>
  <c r="V36" i="7" s="1"/>
  <c r="P36" i="7" s="1"/>
  <c r="O36" i="7" s="1"/>
  <c r="J39" i="7"/>
  <c r="I39" i="7" s="1"/>
  <c r="M42" i="7"/>
  <c r="K11" i="7"/>
  <c r="S40" i="7"/>
  <c r="G40" i="7" s="1"/>
  <c r="R40" i="7"/>
  <c r="D40" i="7" s="1"/>
  <c r="V40" i="7"/>
  <c r="P40" i="7" s="1"/>
  <c r="U40" i="7"/>
  <c r="M40" i="7" s="1"/>
  <c r="T40" i="7"/>
  <c r="J40" i="7" s="1"/>
  <c r="L35" i="7"/>
  <c r="S32" i="7"/>
  <c r="G32" i="7" s="1"/>
  <c r="R32" i="7"/>
  <c r="D32" i="7" s="1"/>
  <c r="V32" i="7"/>
  <c r="P32" i="7" s="1"/>
  <c r="U32" i="7"/>
  <c r="M32" i="7" s="1"/>
  <c r="E31" i="7"/>
  <c r="S13" i="7"/>
  <c r="G13" i="7" s="1"/>
  <c r="R13" i="7"/>
  <c r="D13" i="7" s="1"/>
  <c r="V13" i="7"/>
  <c r="P13" i="7" s="1"/>
  <c r="U13" i="7"/>
  <c r="M13" i="7" s="1"/>
  <c r="V14" i="7"/>
  <c r="P14" i="7" s="1"/>
  <c r="U14" i="7"/>
  <c r="M14" i="7" s="1"/>
  <c r="S14" i="7"/>
  <c r="G14" i="7" s="1"/>
  <c r="W15" i="7"/>
  <c r="F19" i="7"/>
  <c r="V6" i="7"/>
  <c r="P6" i="7" s="1"/>
  <c r="U6" i="7"/>
  <c r="M6" i="7" s="1"/>
  <c r="S6" i="7"/>
  <c r="G6" i="7" s="1"/>
  <c r="W7" i="7"/>
  <c r="O11" i="7"/>
  <c r="V9" i="7"/>
  <c r="P9" i="7" s="1"/>
  <c r="T9" i="7"/>
  <c r="J9" i="7" s="1"/>
  <c r="R9" i="7"/>
  <c r="D9" i="7" s="1"/>
  <c r="L10" i="7"/>
  <c r="K10" i="7"/>
  <c r="K3" i="7"/>
  <c r="F10" i="7" s="1"/>
  <c r="M39" i="7"/>
  <c r="D36" i="7"/>
  <c r="M31" i="7"/>
  <c r="M2" i="7"/>
  <c r="J42" i="7"/>
  <c r="J37" i="7"/>
  <c r="D35" i="7"/>
  <c r="D10" i="7"/>
  <c r="D12" i="7"/>
  <c r="P31" i="7"/>
  <c r="D33" i="7"/>
  <c r="G36" i="7"/>
  <c r="P37" i="7"/>
  <c r="G42" i="7"/>
  <c r="P43" i="7"/>
  <c r="S34" i="7"/>
  <c r="G34" i="7" s="1"/>
  <c r="W8" i="7"/>
  <c r="W16" i="7"/>
  <c r="T34" i="7"/>
  <c r="J34" i="7" s="1"/>
  <c r="U37" i="7"/>
  <c r="M37" i="7" s="1"/>
  <c r="R11" i="7"/>
  <c r="D11" i="7" s="1"/>
  <c r="R19" i="7"/>
  <c r="D19" i="7" s="1"/>
  <c r="S33" i="7"/>
  <c r="G33" i="7" s="1"/>
  <c r="V34" i="7"/>
  <c r="P34" i="7" s="1"/>
  <c r="R38" i="7"/>
  <c r="D38" i="7" s="1"/>
  <c r="S41" i="7"/>
  <c r="G41" i="7" s="1"/>
  <c r="T41" i="7"/>
  <c r="J41" i="7" s="1"/>
  <c r="R43" i="7"/>
  <c r="D43" i="7" s="1"/>
  <c r="U44" i="7"/>
  <c r="M44" i="7" s="1"/>
  <c r="T11" i="7"/>
  <c r="J11" i="7" s="1"/>
  <c r="T19" i="7"/>
  <c r="J19" i="7" s="1"/>
  <c r="U33" i="7"/>
  <c r="M33" i="7" s="1"/>
  <c r="S35" i="7"/>
  <c r="G35" i="7" s="1"/>
  <c r="T38" i="7"/>
  <c r="J38" i="7" s="1"/>
  <c r="U41" i="7"/>
  <c r="M41" i="7" s="1"/>
  <c r="S43" i="7"/>
  <c r="G43" i="7" s="1"/>
  <c r="T33" i="7"/>
  <c r="J33" i="7" s="1"/>
  <c r="F7" i="6"/>
  <c r="E7" i="6"/>
  <c r="L19" i="6"/>
  <c r="K19" i="6"/>
  <c r="L44" i="6"/>
  <c r="K44" i="6"/>
  <c r="V41" i="6"/>
  <c r="P41" i="6" s="1"/>
  <c r="T41" i="6"/>
  <c r="J41" i="6" s="1"/>
  <c r="S41" i="6"/>
  <c r="G41" i="6" s="1"/>
  <c r="R41" i="6"/>
  <c r="D41" i="6" s="1"/>
  <c r="W16" i="6"/>
  <c r="L17" i="6"/>
  <c r="K17" i="6"/>
  <c r="O18" i="6"/>
  <c r="N18" i="6"/>
  <c r="F32" i="6"/>
  <c r="E32" i="6"/>
  <c r="I38" i="6"/>
  <c r="F42" i="6"/>
  <c r="E42" i="6"/>
  <c r="U11" i="6"/>
  <c r="M11" i="6" s="1"/>
  <c r="S11" i="6"/>
  <c r="G11" i="6" s="1"/>
  <c r="R11" i="6"/>
  <c r="D11" i="6" s="1"/>
  <c r="F37" i="6"/>
  <c r="E37" i="6"/>
  <c r="V39" i="6"/>
  <c r="P39" i="6" s="1"/>
  <c r="U39" i="6"/>
  <c r="M39" i="6" s="1"/>
  <c r="T39" i="6"/>
  <c r="J39" i="6" s="1"/>
  <c r="S39" i="6"/>
  <c r="G39" i="6" s="1"/>
  <c r="R39" i="6"/>
  <c r="D39" i="6" s="1"/>
  <c r="F10" i="6"/>
  <c r="E10" i="6"/>
  <c r="O35" i="6"/>
  <c r="N35" i="6"/>
  <c r="I36" i="6"/>
  <c r="H36" i="6"/>
  <c r="L37" i="6"/>
  <c r="K37" i="6"/>
  <c r="I40" i="6"/>
  <c r="O10" i="6"/>
  <c r="N10" i="6"/>
  <c r="B10" i="6"/>
  <c r="C10" i="6" s="1"/>
  <c r="O15" i="6"/>
  <c r="F18" i="6"/>
  <c r="E18" i="6"/>
  <c r="V31" i="6"/>
  <c r="P31" i="6" s="1"/>
  <c r="U31" i="6"/>
  <c r="M31" i="6" s="1"/>
  <c r="T31" i="6"/>
  <c r="J31" i="6" s="1"/>
  <c r="R31" i="6"/>
  <c r="D31" i="6" s="1"/>
  <c r="S31" i="6"/>
  <c r="G31" i="6" s="1"/>
  <c r="V33" i="6"/>
  <c r="P33" i="6" s="1"/>
  <c r="T33" i="6"/>
  <c r="J33" i="6" s="1"/>
  <c r="S33" i="6"/>
  <c r="G33" i="6" s="1"/>
  <c r="R33" i="6"/>
  <c r="D33" i="6" s="1"/>
  <c r="W8" i="6"/>
  <c r="B37" i="6"/>
  <c r="O42" i="6"/>
  <c r="B34" i="6"/>
  <c r="C34" i="6"/>
  <c r="O43" i="6"/>
  <c r="N43" i="6"/>
  <c r="V6" i="6"/>
  <c r="P6" i="6" s="1"/>
  <c r="T6" i="6"/>
  <c r="J6" i="6" s="1"/>
  <c r="S6" i="6"/>
  <c r="G6" i="6" s="1"/>
  <c r="R6" i="6"/>
  <c r="D6" i="6" s="1"/>
  <c r="L6" i="6"/>
  <c r="C15" i="6"/>
  <c r="I19" i="6"/>
  <c r="H19" i="6"/>
  <c r="C32" i="6"/>
  <c r="F34" i="6"/>
  <c r="E34" i="6"/>
  <c r="I35" i="6"/>
  <c r="H35" i="6"/>
  <c r="H37" i="6"/>
  <c r="O44" i="6"/>
  <c r="L9" i="6"/>
  <c r="K9" i="6"/>
  <c r="T11" i="6"/>
  <c r="J11" i="6" s="1"/>
  <c r="B12" i="6"/>
  <c r="C12" i="6" s="1"/>
  <c r="I17" i="6"/>
  <c r="H17" i="6"/>
  <c r="L18" i="6"/>
  <c r="N19" i="6"/>
  <c r="O19" i="6"/>
  <c r="C7" i="6"/>
  <c r="V11" i="6"/>
  <c r="P11" i="6" s="1"/>
  <c r="V12" i="6"/>
  <c r="P12" i="6" s="1"/>
  <c r="U12" i="6"/>
  <c r="M12" i="6" s="1"/>
  <c r="T12" i="6"/>
  <c r="J12" i="6" s="1"/>
  <c r="S12" i="6"/>
  <c r="G12" i="6" s="1"/>
  <c r="W14" i="6"/>
  <c r="B18" i="6"/>
  <c r="C18" i="6" s="1"/>
  <c r="O34" i="6"/>
  <c r="L36" i="6"/>
  <c r="K36" i="6"/>
  <c r="O37" i="6"/>
  <c r="N37" i="6"/>
  <c r="F40" i="6"/>
  <c r="E40" i="6"/>
  <c r="T7" i="6"/>
  <c r="J7" i="6" s="1"/>
  <c r="R9" i="6"/>
  <c r="D9" i="6" s="1"/>
  <c r="T15" i="6"/>
  <c r="J15" i="6" s="1"/>
  <c r="R17" i="6"/>
  <c r="D17" i="6" s="1"/>
  <c r="T34" i="6"/>
  <c r="J34" i="6" s="1"/>
  <c r="R36" i="6"/>
  <c r="D36" i="6" s="1"/>
  <c r="T42" i="6"/>
  <c r="J42" i="6" s="1"/>
  <c r="R44" i="6"/>
  <c r="D44" i="6" s="1"/>
  <c r="U7" i="6"/>
  <c r="M7" i="6" s="1"/>
  <c r="S9" i="6"/>
  <c r="G9" i="6" s="1"/>
  <c r="W13" i="6"/>
  <c r="U15" i="6"/>
  <c r="M15" i="6" s="1"/>
  <c r="S17" i="6"/>
  <c r="G17" i="6" s="1"/>
  <c r="N32" i="6"/>
  <c r="U34" i="6"/>
  <c r="M34" i="6" s="1"/>
  <c r="S36" i="6"/>
  <c r="G36" i="6" s="1"/>
  <c r="N40" i="6"/>
  <c r="U42" i="6"/>
  <c r="M42" i="6" s="1"/>
  <c r="S44" i="6"/>
  <c r="G44" i="6" s="1"/>
  <c r="R19" i="6"/>
  <c r="D19" i="6" s="1"/>
  <c r="R38" i="6"/>
  <c r="D38" i="6" s="1"/>
  <c r="T44" i="6"/>
  <c r="J44" i="6" s="1"/>
  <c r="S19" i="6"/>
  <c r="G19" i="6" s="1"/>
  <c r="S38" i="6"/>
  <c r="G38" i="6" s="1"/>
  <c r="O39" i="5"/>
  <c r="N39" i="5"/>
  <c r="F44" i="5"/>
  <c r="E44" i="5"/>
  <c r="O31" i="5"/>
  <c r="N31" i="5"/>
  <c r="U38" i="5"/>
  <c r="M38" i="5" s="1"/>
  <c r="T38" i="5"/>
  <c r="J38" i="5" s="1"/>
  <c r="S38" i="5"/>
  <c r="G38" i="5" s="1"/>
  <c r="R38" i="5"/>
  <c r="D38" i="5" s="1"/>
  <c r="W13" i="5"/>
  <c r="T8" i="5"/>
  <c r="J8" i="5" s="1"/>
  <c r="S8" i="5"/>
  <c r="G8" i="5" s="1"/>
  <c r="R8" i="5"/>
  <c r="D8" i="5" s="1"/>
  <c r="P19" i="5"/>
  <c r="D37" i="5"/>
  <c r="J9" i="5"/>
  <c r="P11" i="5"/>
  <c r="G12" i="5"/>
  <c r="D15" i="5"/>
  <c r="U19" i="5"/>
  <c r="M19" i="5" s="1"/>
  <c r="T19" i="5"/>
  <c r="J19" i="5" s="1"/>
  <c r="S19" i="5"/>
  <c r="G19" i="5" s="1"/>
  <c r="R19" i="5"/>
  <c r="D19" i="5" s="1"/>
  <c r="D32" i="5"/>
  <c r="D34" i="5"/>
  <c r="P36" i="5"/>
  <c r="P8" i="5"/>
  <c r="G31" i="5"/>
  <c r="M37" i="5"/>
  <c r="P44" i="5"/>
  <c r="J15" i="5"/>
  <c r="U11" i="5"/>
  <c r="M11" i="5" s="1"/>
  <c r="T11" i="5"/>
  <c r="J11" i="5" s="1"/>
  <c r="S11" i="5"/>
  <c r="G11" i="5" s="1"/>
  <c r="R11" i="5"/>
  <c r="D11" i="5" s="1"/>
  <c r="G15" i="5"/>
  <c r="G34" i="5"/>
  <c r="M35" i="5"/>
  <c r="D36" i="5"/>
  <c r="J37" i="5"/>
  <c r="D39" i="5"/>
  <c r="J40" i="5"/>
  <c r="V41" i="5"/>
  <c r="P41" i="5" s="1"/>
  <c r="U41" i="5"/>
  <c r="M41" i="5" s="1"/>
  <c r="T41" i="5"/>
  <c r="J41" i="5" s="1"/>
  <c r="S41" i="5"/>
  <c r="G41" i="5" s="1"/>
  <c r="R41" i="5"/>
  <c r="D41" i="5" s="1"/>
  <c r="W16" i="5"/>
  <c r="M42" i="5"/>
  <c r="P43" i="5"/>
  <c r="J7" i="5"/>
  <c r="G42" i="5"/>
  <c r="G39" i="5"/>
  <c r="M40" i="5"/>
  <c r="P42" i="5"/>
  <c r="J43" i="5"/>
  <c r="P7" i="5"/>
  <c r="D40" i="5"/>
  <c r="P12" i="5"/>
  <c r="P32" i="5"/>
  <c r="D42" i="5"/>
  <c r="D12" i="5"/>
  <c r="G32" i="5"/>
  <c r="M43" i="5"/>
  <c r="V6" i="5"/>
  <c r="P6" i="5" s="1"/>
  <c r="U6" i="5"/>
  <c r="M6" i="5" s="1"/>
  <c r="T6" i="5"/>
  <c r="J6" i="5" s="1"/>
  <c r="S6" i="5"/>
  <c r="G6" i="5" s="1"/>
  <c r="R6" i="5"/>
  <c r="D6" i="5" s="1"/>
  <c r="P9" i="5"/>
  <c r="M15" i="5"/>
  <c r="G17" i="5"/>
  <c r="M34" i="5"/>
  <c r="P35" i="5"/>
  <c r="G37" i="5"/>
  <c r="P40" i="5"/>
  <c r="M17" i="5"/>
  <c r="M9" i="5"/>
  <c r="M32" i="5"/>
  <c r="G36" i="5"/>
  <c r="J42" i="5"/>
  <c r="P17" i="5"/>
  <c r="D17" i="5"/>
  <c r="J34" i="5"/>
  <c r="D44" i="5"/>
  <c r="M7" i="5"/>
  <c r="U8" i="5"/>
  <c r="M8" i="5" s="1"/>
  <c r="D9" i="5"/>
  <c r="V14" i="5"/>
  <c r="P14" i="5" s="1"/>
  <c r="U14" i="5"/>
  <c r="M14" i="5" s="1"/>
  <c r="T14" i="5"/>
  <c r="J14" i="5" s="1"/>
  <c r="S14" i="5"/>
  <c r="G14" i="5" s="1"/>
  <c r="R14" i="5"/>
  <c r="D14" i="5" s="1"/>
  <c r="P15" i="5"/>
  <c r="D31" i="5"/>
  <c r="J32" i="5"/>
  <c r="V33" i="5"/>
  <c r="P33" i="5" s="1"/>
  <c r="U33" i="5"/>
  <c r="M33" i="5" s="1"/>
  <c r="T33" i="5"/>
  <c r="J33" i="5" s="1"/>
  <c r="S33" i="5"/>
  <c r="G33" i="5" s="1"/>
  <c r="R33" i="5"/>
  <c r="D33" i="5" s="1"/>
  <c r="P34" i="5"/>
  <c r="J35" i="5"/>
  <c r="V38" i="5"/>
  <c r="P38" i="5" s="1"/>
  <c r="G40" i="5"/>
  <c r="T12" i="5"/>
  <c r="J12" i="5" s="1"/>
  <c r="T31" i="5"/>
  <c r="J31" i="5" s="1"/>
  <c r="J36" i="5"/>
  <c r="T39" i="5"/>
  <c r="J39" i="5" s="1"/>
  <c r="J44" i="5"/>
  <c r="M2" i="5"/>
  <c r="W10" i="5"/>
  <c r="U12" i="5"/>
  <c r="M12" i="5" s="1"/>
  <c r="W18" i="5"/>
  <c r="U31" i="5"/>
  <c r="M31" i="5" s="1"/>
  <c r="U39" i="5"/>
  <c r="M39" i="5" s="1"/>
  <c r="R35" i="5"/>
  <c r="D35" i="5" s="1"/>
  <c r="R43" i="5"/>
  <c r="D43" i="5" s="1"/>
  <c r="S35" i="5"/>
  <c r="G35" i="5" s="1"/>
  <c r="M36" i="5"/>
  <c r="P37" i="5"/>
  <c r="S43" i="5"/>
  <c r="G43" i="5" s="1"/>
  <c r="M44" i="5"/>
  <c r="N36" i="4"/>
  <c r="O36" i="4"/>
  <c r="B32" i="4"/>
  <c r="C32" i="4"/>
  <c r="N6" i="4"/>
  <c r="O6" i="4"/>
  <c r="I18" i="4"/>
  <c r="H18" i="4"/>
  <c r="O42" i="4"/>
  <c r="N42" i="4"/>
  <c r="O19" i="4"/>
  <c r="B12" i="4"/>
  <c r="C12" i="4" s="1"/>
  <c r="U19" i="4"/>
  <c r="M19" i="4" s="1"/>
  <c r="T19" i="4"/>
  <c r="J19" i="4" s="1"/>
  <c r="S19" i="4"/>
  <c r="G19" i="4" s="1"/>
  <c r="R19" i="4"/>
  <c r="D19" i="4" s="1"/>
  <c r="K31" i="4"/>
  <c r="L31" i="4"/>
  <c r="H34" i="4"/>
  <c r="O38" i="4"/>
  <c r="N38" i="4"/>
  <c r="V41" i="4"/>
  <c r="P41" i="4" s="1"/>
  <c r="U41" i="4"/>
  <c r="M41" i="4" s="1"/>
  <c r="T41" i="4"/>
  <c r="J41" i="4" s="1"/>
  <c r="S41" i="4"/>
  <c r="G41" i="4" s="1"/>
  <c r="R41" i="4"/>
  <c r="D41" i="4" s="1"/>
  <c r="W16" i="4"/>
  <c r="V9" i="4"/>
  <c r="P9" i="4" s="1"/>
  <c r="U9" i="4"/>
  <c r="M9" i="4" s="1"/>
  <c r="T9" i="4"/>
  <c r="J9" i="4" s="1"/>
  <c r="S9" i="4"/>
  <c r="G9" i="4" s="1"/>
  <c r="R9" i="4"/>
  <c r="D9" i="4" s="1"/>
  <c r="P18" i="4"/>
  <c r="H31" i="4"/>
  <c r="D34" i="4"/>
  <c r="M35" i="4"/>
  <c r="G37" i="4"/>
  <c r="J43" i="4"/>
  <c r="I32" i="4"/>
  <c r="I37" i="4"/>
  <c r="H37" i="4"/>
  <c r="N12" i="4"/>
  <c r="I34" i="4"/>
  <c r="N44" i="4"/>
  <c r="U6" i="4"/>
  <c r="M6" i="4" s="1"/>
  <c r="T6" i="4"/>
  <c r="J6" i="4" s="1"/>
  <c r="R6" i="4"/>
  <c r="D6" i="4" s="1"/>
  <c r="S6" i="4"/>
  <c r="G6" i="4" s="1"/>
  <c r="T11" i="4"/>
  <c r="J11" i="4" s="1"/>
  <c r="S11" i="4"/>
  <c r="G11" i="4" s="1"/>
  <c r="R11" i="4"/>
  <c r="D11" i="4" s="1"/>
  <c r="N14" i="4"/>
  <c r="I35" i="4"/>
  <c r="H35" i="4"/>
  <c r="K40" i="4"/>
  <c r="C42" i="4"/>
  <c r="B42" i="4"/>
  <c r="K43" i="4"/>
  <c r="G39" i="4"/>
  <c r="G31" i="4"/>
  <c r="M37" i="4"/>
  <c r="M18" i="4"/>
  <c r="M2" i="4"/>
  <c r="J42" i="4"/>
  <c r="G12" i="4"/>
  <c r="P31" i="4"/>
  <c r="K32" i="4"/>
  <c r="P39" i="4"/>
  <c r="J40" i="4"/>
  <c r="G42" i="4"/>
  <c r="P43" i="4"/>
  <c r="E18" i="4"/>
  <c r="F18" i="4"/>
  <c r="F36" i="4"/>
  <c r="E36" i="4"/>
  <c r="K12" i="4"/>
  <c r="L12" i="4"/>
  <c r="L34" i="4"/>
  <c r="K34" i="4"/>
  <c r="O35" i="4"/>
  <c r="N35" i="4"/>
  <c r="B37" i="4"/>
  <c r="O37" i="4"/>
  <c r="N37" i="4"/>
  <c r="L40" i="4"/>
  <c r="L11" i="4"/>
  <c r="U14" i="4"/>
  <c r="M14" i="4" s="1"/>
  <c r="T14" i="4"/>
  <c r="J14" i="4" s="1"/>
  <c r="S14" i="4"/>
  <c r="G14" i="4" s="1"/>
  <c r="R14" i="4"/>
  <c r="D14" i="4" s="1"/>
  <c r="D18" i="4"/>
  <c r="G32" i="4"/>
  <c r="V33" i="4"/>
  <c r="P33" i="4" s="1"/>
  <c r="U33" i="4"/>
  <c r="M33" i="4" s="1"/>
  <c r="T33" i="4"/>
  <c r="J33" i="4" s="1"/>
  <c r="S33" i="4"/>
  <c r="G33" i="4" s="1"/>
  <c r="R33" i="4"/>
  <c r="D33" i="4" s="1"/>
  <c r="W8" i="4"/>
  <c r="P34" i="4"/>
  <c r="G35" i="4"/>
  <c r="G40" i="4"/>
  <c r="M42" i="4"/>
  <c r="O12" i="4"/>
  <c r="I39" i="4"/>
  <c r="R17" i="4"/>
  <c r="D17" i="4" s="1"/>
  <c r="V32" i="4"/>
  <c r="P32" i="4" s="1"/>
  <c r="R36" i="4"/>
  <c r="D36" i="4" s="1"/>
  <c r="V40" i="4"/>
  <c r="P40" i="4" s="1"/>
  <c r="R44" i="4"/>
  <c r="D44" i="4" s="1"/>
  <c r="S17" i="4"/>
  <c r="G17" i="4" s="1"/>
  <c r="S44" i="4"/>
  <c r="G44" i="4" s="1"/>
  <c r="W10" i="4"/>
  <c r="T17" i="4"/>
  <c r="J17" i="4" s="1"/>
  <c r="T36" i="4"/>
  <c r="J36" i="4" s="1"/>
  <c r="R38" i="4"/>
  <c r="D38" i="4" s="1"/>
  <c r="T44" i="4"/>
  <c r="J44" i="4" s="1"/>
  <c r="W13" i="4"/>
  <c r="W7" i="4"/>
  <c r="W15" i="4"/>
  <c r="U17" i="4"/>
  <c r="M17" i="4" s="1"/>
  <c r="R35" i="4"/>
  <c r="D35" i="4" s="1"/>
  <c r="U36" i="4"/>
  <c r="M36" i="4" s="1"/>
  <c r="S38" i="4"/>
  <c r="G38" i="4" s="1"/>
  <c r="R43" i="4"/>
  <c r="D43" i="4" s="1"/>
  <c r="U44" i="4"/>
  <c r="M44" i="4" s="1"/>
  <c r="T38" i="4"/>
  <c r="J38" i="4" s="1"/>
  <c r="R40" i="4"/>
  <c r="D40" i="4" s="1"/>
  <c r="L43" i="3"/>
  <c r="F15" i="3"/>
  <c r="E15" i="3"/>
  <c r="E31" i="3"/>
  <c r="F31" i="3"/>
  <c r="K35" i="3"/>
  <c r="L35" i="3"/>
  <c r="L38" i="3"/>
  <c r="K38" i="3"/>
  <c r="F44" i="3"/>
  <c r="E44" i="3"/>
  <c r="F7" i="3"/>
  <c r="E7" i="3"/>
  <c r="E12" i="3"/>
  <c r="F12" i="3"/>
  <c r="K16" i="3"/>
  <c r="L16" i="3"/>
  <c r="T8" i="3"/>
  <c r="J8" i="3" s="1"/>
  <c r="R8" i="3"/>
  <c r="D8" i="3" s="1"/>
  <c r="U8" i="3"/>
  <c r="M8" i="3" s="1"/>
  <c r="S8" i="3"/>
  <c r="G8" i="3" s="1"/>
  <c r="V8" i="3"/>
  <c r="P8" i="3" s="1"/>
  <c r="H7" i="3"/>
  <c r="I7" i="3"/>
  <c r="O39" i="3"/>
  <c r="N39" i="3"/>
  <c r="H34" i="3"/>
  <c r="T17" i="3"/>
  <c r="J17" i="3" s="1"/>
  <c r="S17" i="3"/>
  <c r="G17" i="3" s="1"/>
  <c r="B7" i="3"/>
  <c r="C7" i="3" s="1"/>
  <c r="N38" i="3"/>
  <c r="U11" i="3"/>
  <c r="M11" i="3" s="1"/>
  <c r="S11" i="3"/>
  <c r="G11" i="3" s="1"/>
  <c r="R11" i="3"/>
  <c r="D11" i="3" s="1"/>
  <c r="E39" i="3"/>
  <c r="L14" i="3"/>
  <c r="F34" i="3"/>
  <c r="E34" i="3"/>
  <c r="B36" i="3"/>
  <c r="F40" i="3"/>
  <c r="L15" i="3"/>
  <c r="L32" i="3"/>
  <c r="I34" i="3"/>
  <c r="U9" i="3"/>
  <c r="M9" i="3" s="1"/>
  <c r="T9" i="3"/>
  <c r="J9" i="3" s="1"/>
  <c r="J37" i="3"/>
  <c r="E40" i="3"/>
  <c r="D42" i="3"/>
  <c r="I38" i="3"/>
  <c r="H38" i="3"/>
  <c r="N15" i="3"/>
  <c r="K32" i="3"/>
  <c r="N34" i="3"/>
  <c r="C40" i="3"/>
  <c r="N7" i="3"/>
  <c r="S16" i="3"/>
  <c r="G16" i="3" s="1"/>
  <c r="I19" i="3"/>
  <c r="H19" i="3"/>
  <c r="B32" i="3"/>
  <c r="T35" i="3"/>
  <c r="J35" i="3" s="1"/>
  <c r="R35" i="3"/>
  <c r="D35" i="3" s="1"/>
  <c r="W10" i="3"/>
  <c r="V35" i="3"/>
  <c r="P35" i="3" s="1"/>
  <c r="J36" i="3"/>
  <c r="F39" i="3"/>
  <c r="C12" i="3"/>
  <c r="F32" i="3"/>
  <c r="L36" i="3"/>
  <c r="K36" i="3"/>
  <c r="V12" i="3"/>
  <c r="P12" i="3" s="1"/>
  <c r="U12" i="3"/>
  <c r="M12" i="3" s="1"/>
  <c r="T12" i="3"/>
  <c r="J12" i="3" s="1"/>
  <c r="L19" i="3"/>
  <c r="E35" i="3"/>
  <c r="K15" i="3"/>
  <c r="J32" i="3"/>
  <c r="O34" i="3"/>
  <c r="M40" i="3"/>
  <c r="J42" i="3"/>
  <c r="V6" i="3"/>
  <c r="P6" i="3" s="1"/>
  <c r="T6" i="3"/>
  <c r="J6" i="3" s="1"/>
  <c r="S6" i="3"/>
  <c r="G6" i="3" s="1"/>
  <c r="R6" i="3"/>
  <c r="D6" i="3" s="1"/>
  <c r="E32" i="3"/>
  <c r="V33" i="3"/>
  <c r="P33" i="3" s="1"/>
  <c r="T33" i="3"/>
  <c r="J33" i="3" s="1"/>
  <c r="S33" i="3"/>
  <c r="G33" i="3" s="1"/>
  <c r="R33" i="3"/>
  <c r="D33" i="3" s="1"/>
  <c r="T11" i="3"/>
  <c r="J11" i="3" s="1"/>
  <c r="K14" i="3"/>
  <c r="O15" i="3"/>
  <c r="T16" i="3"/>
  <c r="J16" i="3" s="1"/>
  <c r="R16" i="3"/>
  <c r="D16" i="3" s="1"/>
  <c r="V16" i="3"/>
  <c r="P16" i="3" s="1"/>
  <c r="V31" i="3"/>
  <c r="P31" i="3" s="1"/>
  <c r="U31" i="3"/>
  <c r="M31" i="3" s="1"/>
  <c r="T31" i="3"/>
  <c r="J31" i="3" s="1"/>
  <c r="R31" i="3"/>
  <c r="D31" i="3" s="1"/>
  <c r="F36" i="3"/>
  <c r="N36" i="3"/>
  <c r="F37" i="3"/>
  <c r="E37" i="3"/>
  <c r="B40" i="3"/>
  <c r="T43" i="3"/>
  <c r="J43" i="3" s="1"/>
  <c r="S43" i="3"/>
  <c r="G43" i="3" s="1"/>
  <c r="R43" i="3"/>
  <c r="D43" i="3" s="1"/>
  <c r="W18" i="3"/>
  <c r="V43" i="3"/>
  <c r="P43" i="3" s="1"/>
  <c r="N44" i="3"/>
  <c r="U6" i="3"/>
  <c r="M6" i="3" s="1"/>
  <c r="O7" i="3"/>
  <c r="V11" i="3"/>
  <c r="P11" i="3" s="1"/>
  <c r="V14" i="3"/>
  <c r="P14" i="3" s="1"/>
  <c r="T14" i="3"/>
  <c r="J14" i="3" s="1"/>
  <c r="S14" i="3"/>
  <c r="G14" i="3" s="1"/>
  <c r="R14" i="3"/>
  <c r="D14" i="3" s="1"/>
  <c r="D15" i="3"/>
  <c r="C32" i="3"/>
  <c r="P32" i="3"/>
  <c r="U33" i="3"/>
  <c r="M33" i="3" s="1"/>
  <c r="O38" i="3"/>
  <c r="J40" i="3"/>
  <c r="V41" i="3"/>
  <c r="P41" i="3" s="1"/>
  <c r="U41" i="3"/>
  <c r="M41" i="3" s="1"/>
  <c r="T41" i="3"/>
  <c r="J41" i="3" s="1"/>
  <c r="S41" i="3"/>
  <c r="G41" i="3" s="1"/>
  <c r="R41" i="3"/>
  <c r="D41" i="3" s="1"/>
  <c r="P42" i="3"/>
  <c r="R39" i="3"/>
  <c r="D39" i="3" s="1"/>
  <c r="W13" i="3"/>
  <c r="V37" i="3"/>
  <c r="P37" i="3" s="1"/>
  <c r="T39" i="3"/>
  <c r="J39" i="3" s="1"/>
  <c r="J44" i="3"/>
  <c r="M2" i="3"/>
  <c r="M7" i="3"/>
  <c r="R19" i="3"/>
  <c r="D19" i="3" s="1"/>
  <c r="M34" i="3"/>
  <c r="R38" i="3"/>
  <c r="D38" i="3" s="1"/>
  <c r="U39" i="3"/>
  <c r="M39" i="3" s="1"/>
  <c r="M42" i="3"/>
  <c r="S19" i="3"/>
  <c r="G19" i="3" s="1"/>
  <c r="S38" i="3"/>
  <c r="G38" i="3" s="1"/>
  <c r="G42" i="3"/>
  <c r="M44" i="3"/>
  <c r="V6" i="2"/>
  <c r="P6" i="2" s="1"/>
  <c r="U6" i="2"/>
  <c r="M6" i="2" s="1"/>
  <c r="T6" i="2"/>
  <c r="J6" i="2" s="1"/>
  <c r="S6" i="2"/>
  <c r="G6" i="2" s="1"/>
  <c r="R6" i="2"/>
  <c r="D6" i="2" s="1"/>
  <c r="U13" i="2"/>
  <c r="M13" i="2" s="1"/>
  <c r="U32" i="2"/>
  <c r="M32" i="2" s="1"/>
  <c r="V35" i="2"/>
  <c r="P35" i="2" s="1"/>
  <c r="S42" i="2"/>
  <c r="G42" i="2" s="1"/>
  <c r="V43" i="2"/>
  <c r="P43" i="2" s="1"/>
  <c r="W8" i="2"/>
  <c r="R9" i="2"/>
  <c r="D9" i="2" s="1"/>
  <c r="V13" i="2"/>
  <c r="P13" i="2" s="1"/>
  <c r="W16" i="2"/>
  <c r="R17" i="2"/>
  <c r="D17" i="2" s="1"/>
  <c r="V32" i="2"/>
  <c r="P32" i="2" s="1"/>
  <c r="R36" i="2"/>
  <c r="D36" i="2" s="1"/>
  <c r="D37" i="2"/>
  <c r="J39" i="2"/>
  <c r="M40" i="2"/>
  <c r="R44" i="2"/>
  <c r="D44" i="2" s="1"/>
  <c r="M18" i="2"/>
  <c r="R33" i="2"/>
  <c r="D33" i="2" s="1"/>
  <c r="S36" i="2"/>
  <c r="G36" i="2" s="1"/>
  <c r="R41" i="2"/>
  <c r="D41" i="2" s="1"/>
  <c r="U42" i="2"/>
  <c r="M42" i="2" s="1"/>
  <c r="S44" i="2"/>
  <c r="G44" i="2" s="1"/>
  <c r="M2" i="2"/>
  <c r="T9" i="2"/>
  <c r="J9" i="2" s="1"/>
  <c r="R11" i="2"/>
  <c r="D11" i="2" s="1"/>
  <c r="S14" i="2"/>
  <c r="G14" i="2" s="1"/>
  <c r="T17" i="2"/>
  <c r="J17" i="2" s="1"/>
  <c r="R19" i="2"/>
  <c r="D19" i="2" s="1"/>
  <c r="S33" i="2"/>
  <c r="G33" i="2" s="1"/>
  <c r="T36" i="2"/>
  <c r="J36" i="2" s="1"/>
  <c r="R38" i="2"/>
  <c r="D38" i="2" s="1"/>
  <c r="S41" i="2"/>
  <c r="G41" i="2" s="1"/>
  <c r="T44" i="2"/>
  <c r="J44" i="2" s="1"/>
  <c r="M10" i="2"/>
  <c r="U9" i="2"/>
  <c r="M9" i="2" s="1"/>
  <c r="S11" i="2"/>
  <c r="G11" i="2" s="1"/>
  <c r="T14" i="2"/>
  <c r="J14" i="2" s="1"/>
  <c r="U17" i="2"/>
  <c r="M17" i="2" s="1"/>
  <c r="S19" i="2"/>
  <c r="G19" i="2" s="1"/>
  <c r="T33" i="2"/>
  <c r="J33" i="2" s="1"/>
  <c r="R35" i="2"/>
  <c r="D35" i="2" s="1"/>
  <c r="U36" i="2"/>
  <c r="M36" i="2" s="1"/>
  <c r="S38" i="2"/>
  <c r="G38" i="2" s="1"/>
  <c r="T41" i="2"/>
  <c r="J41" i="2" s="1"/>
  <c r="R43" i="2"/>
  <c r="D43" i="2" s="1"/>
  <c r="U44" i="2"/>
  <c r="M44" i="2" s="1"/>
  <c r="R14" i="2"/>
  <c r="D14" i="2" s="1"/>
  <c r="R13" i="2"/>
  <c r="D13" i="2" s="1"/>
  <c r="U14" i="2"/>
  <c r="M14" i="2" s="1"/>
  <c r="R32" i="2"/>
  <c r="D32" i="2" s="1"/>
  <c r="U33" i="2"/>
  <c r="M33" i="2" s="1"/>
  <c r="U41" i="2"/>
  <c r="M41" i="2" s="1"/>
  <c r="K3" i="2"/>
  <c r="I12" i="2" s="1"/>
  <c r="G31" i="2"/>
  <c r="D8" i="1"/>
  <c r="E9" i="1"/>
  <c r="F10" i="1"/>
  <c r="H12" i="1"/>
  <c r="I12" i="1" s="1"/>
  <c r="F31" i="1"/>
  <c r="H36" i="1"/>
  <c r="I36" i="1" s="1"/>
  <c r="H10" i="1"/>
  <c r="H31" i="1"/>
  <c r="H9" i="1"/>
  <c r="I31" i="1"/>
  <c r="F6" i="1"/>
  <c r="H8" i="1"/>
  <c r="I8" i="1" s="1"/>
  <c r="I9" i="1"/>
  <c r="C11" i="1"/>
  <c r="D12" i="1"/>
  <c r="F14" i="1"/>
  <c r="J31" i="1"/>
  <c r="C33" i="1"/>
  <c r="C34" i="1"/>
  <c r="D36" i="1"/>
  <c r="G42" i="1"/>
  <c r="G43" i="1"/>
  <c r="G44" i="1"/>
  <c r="G45" i="1"/>
  <c r="C31" i="1"/>
  <c r="D33" i="1"/>
  <c r="D34" i="1"/>
  <c r="E36" i="1"/>
  <c r="H40" i="1"/>
  <c r="I40" i="1" s="1"/>
  <c r="H41" i="1"/>
  <c r="I41" i="1" s="1"/>
  <c r="C10" i="1"/>
  <c r="E12" i="1"/>
  <c r="C9" i="1"/>
  <c r="D10" i="1"/>
  <c r="D31" i="1"/>
  <c r="I10" i="1"/>
  <c r="G4" i="1"/>
  <c r="K35" i="2" l="1"/>
  <c r="F39" i="2"/>
  <c r="K43" i="6"/>
  <c r="L43" i="6"/>
  <c r="F34" i="2"/>
  <c r="N12" i="2"/>
  <c r="O7" i="2"/>
  <c r="F13" i="2"/>
  <c r="B39" i="4"/>
  <c r="I12" i="7"/>
  <c r="K37" i="2"/>
  <c r="B7" i="2"/>
  <c r="C7" i="2" s="1"/>
  <c r="L37" i="3"/>
  <c r="B31" i="4"/>
  <c r="H44" i="7"/>
  <c r="L32" i="6"/>
  <c r="K32" i="6"/>
  <c r="L37" i="2"/>
  <c r="C42" i="2"/>
  <c r="R17" i="3"/>
  <c r="D17" i="3" s="1"/>
  <c r="K43" i="3"/>
  <c r="K40" i="6"/>
  <c r="F15" i="6"/>
  <c r="N17" i="6"/>
  <c r="O17" i="6"/>
  <c r="K33" i="6"/>
  <c r="L33" i="6"/>
  <c r="N40" i="2"/>
  <c r="H7" i="2"/>
  <c r="O19" i="2"/>
  <c r="O37" i="2"/>
  <c r="N33" i="2"/>
  <c r="B18" i="2"/>
  <c r="C18" i="2" s="1"/>
  <c r="F35" i="3"/>
  <c r="O19" i="3"/>
  <c r="O44" i="4"/>
  <c r="N11" i="4"/>
  <c r="F43" i="6"/>
  <c r="E35" i="6"/>
  <c r="O17" i="7"/>
  <c r="I18" i="6"/>
  <c r="H18" i="6"/>
  <c r="L31" i="2"/>
  <c r="O18" i="2"/>
  <c r="I42" i="2"/>
  <c r="F17" i="2"/>
  <c r="H42" i="2"/>
  <c r="F12" i="7"/>
  <c r="K35" i="7"/>
  <c r="K11" i="2"/>
  <c r="N10" i="2"/>
  <c r="N14" i="2"/>
  <c r="N44" i="2"/>
  <c r="N40" i="3"/>
  <c r="H43" i="6"/>
  <c r="O38" i="2"/>
  <c r="U17" i="3"/>
  <c r="M17" i="3" s="1"/>
  <c r="V9" i="3"/>
  <c r="P9" i="3" s="1"/>
  <c r="R9" i="3"/>
  <c r="D9" i="3" s="1"/>
  <c r="N34" i="2"/>
  <c r="E9" i="2"/>
  <c r="K43" i="2"/>
  <c r="H11" i="2"/>
  <c r="I40" i="2"/>
  <c r="I15" i="2"/>
  <c r="C31" i="2"/>
  <c r="O31" i="2"/>
  <c r="B34" i="3"/>
  <c r="C37" i="3"/>
  <c r="O9" i="6"/>
  <c r="N38" i="7"/>
  <c r="H12" i="7"/>
  <c r="E44" i="7"/>
  <c r="I9" i="6"/>
  <c r="H9" i="6"/>
  <c r="K35" i="6"/>
  <c r="L35" i="6"/>
  <c r="K34" i="2"/>
  <c r="F32" i="2"/>
  <c r="I10" i="6"/>
  <c r="H10" i="6"/>
  <c r="I19" i="2"/>
  <c r="N41" i="2"/>
  <c r="H37" i="2"/>
  <c r="F10" i="2"/>
  <c r="K39" i="2"/>
  <c r="C39" i="4"/>
  <c r="N17" i="4"/>
  <c r="K39" i="4"/>
  <c r="H18" i="7"/>
  <c r="C44" i="7"/>
  <c r="N36" i="6"/>
  <c r="O36" i="6"/>
  <c r="I32" i="2"/>
  <c r="O34" i="2"/>
  <c r="I37" i="2"/>
  <c r="O39" i="2"/>
  <c r="N42" i="2"/>
  <c r="H38" i="2"/>
  <c r="N15" i="2"/>
  <c r="B44" i="3"/>
  <c r="I15" i="3"/>
  <c r="E43" i="4"/>
  <c r="H12" i="4"/>
  <c r="E34" i="4"/>
  <c r="K38" i="4"/>
  <c r="B42" i="6"/>
  <c r="N38" i="6"/>
  <c r="C40" i="6"/>
  <c r="H13" i="7"/>
  <c r="O38" i="7"/>
  <c r="B41" i="7"/>
  <c r="F44" i="7"/>
  <c r="H32" i="6"/>
  <c r="I32" i="6"/>
  <c r="H34" i="2"/>
  <c r="N17" i="2"/>
  <c r="O44" i="2"/>
  <c r="E43" i="2"/>
  <c r="H32" i="2"/>
  <c r="O41" i="2"/>
  <c r="O35" i="7"/>
  <c r="F18" i="7"/>
  <c r="O10" i="2"/>
  <c r="O36" i="2"/>
  <c r="I18" i="7"/>
  <c r="C31" i="7"/>
  <c r="N31" i="2"/>
  <c r="K31" i="2"/>
  <c r="E34" i="2"/>
  <c r="E37" i="2"/>
  <c r="O42" i="2"/>
  <c r="I38" i="2"/>
  <c r="S9" i="3"/>
  <c r="G9" i="3" s="1"/>
  <c r="E9" i="3" s="1"/>
  <c r="C44" i="3"/>
  <c r="L41" i="6"/>
  <c r="N35" i="7"/>
  <c r="N11" i="7"/>
  <c r="C41" i="7"/>
  <c r="O19" i="7"/>
  <c r="H41" i="7"/>
  <c r="I41" i="7"/>
  <c r="F36" i="7"/>
  <c r="E36" i="7"/>
  <c r="B32" i="7"/>
  <c r="C32" i="7"/>
  <c r="I38" i="7"/>
  <c r="H38" i="7"/>
  <c r="E41" i="7"/>
  <c r="F41" i="7"/>
  <c r="C35" i="7"/>
  <c r="B35" i="7"/>
  <c r="F11" i="7"/>
  <c r="H31" i="7"/>
  <c r="E14" i="7"/>
  <c r="F14" i="7"/>
  <c r="E32" i="7"/>
  <c r="F32" i="7"/>
  <c r="K19" i="7"/>
  <c r="F35" i="7"/>
  <c r="E35" i="7"/>
  <c r="C33" i="7"/>
  <c r="B33" i="7"/>
  <c r="L43" i="7"/>
  <c r="L38" i="7"/>
  <c r="E19" i="7"/>
  <c r="L14" i="7"/>
  <c r="K14" i="7"/>
  <c r="I31" i="7"/>
  <c r="N18" i="7"/>
  <c r="E10" i="7"/>
  <c r="L33" i="7"/>
  <c r="K33" i="7"/>
  <c r="N34" i="7"/>
  <c r="O34" i="7"/>
  <c r="F34" i="7"/>
  <c r="E34" i="7"/>
  <c r="O31" i="7"/>
  <c r="N31" i="7"/>
  <c r="H42" i="7"/>
  <c r="I42" i="7"/>
  <c r="K43" i="7"/>
  <c r="K42" i="7"/>
  <c r="F37" i="7"/>
  <c r="H17" i="7"/>
  <c r="L6" i="7"/>
  <c r="K6" i="7"/>
  <c r="B14" i="7"/>
  <c r="C14" i="7" s="1"/>
  <c r="N39" i="7"/>
  <c r="O14" i="7"/>
  <c r="N14" i="7"/>
  <c r="F38" i="7"/>
  <c r="K36" i="7"/>
  <c r="O41" i="7"/>
  <c r="O18" i="7"/>
  <c r="H43" i="7"/>
  <c r="B37" i="7"/>
  <c r="E18" i="7"/>
  <c r="H34" i="7"/>
  <c r="I34" i="7"/>
  <c r="L39" i="7"/>
  <c r="K39" i="7"/>
  <c r="V15" i="7"/>
  <c r="P15" i="7" s="1"/>
  <c r="T15" i="7"/>
  <c r="J15" i="7" s="1"/>
  <c r="S15" i="7"/>
  <c r="G15" i="7" s="1"/>
  <c r="U15" i="7"/>
  <c r="M15" i="7" s="1"/>
  <c r="R15" i="7"/>
  <c r="D15" i="7" s="1"/>
  <c r="I6" i="7"/>
  <c r="L9" i="7"/>
  <c r="B18" i="7"/>
  <c r="C18" i="7" s="1"/>
  <c r="K12" i="7"/>
  <c r="L34" i="7"/>
  <c r="O10" i="7"/>
  <c r="B44" i="7"/>
  <c r="E37" i="7"/>
  <c r="E11" i="7"/>
  <c r="K17" i="7"/>
  <c r="K38" i="7"/>
  <c r="V7" i="7"/>
  <c r="P7" i="7" s="1"/>
  <c r="T7" i="7"/>
  <c r="J7" i="7" s="1"/>
  <c r="S7" i="7"/>
  <c r="G7" i="7" s="1"/>
  <c r="U7" i="7"/>
  <c r="M7" i="7" s="1"/>
  <c r="R7" i="7"/>
  <c r="D7" i="7" s="1"/>
  <c r="I32" i="7"/>
  <c r="B42" i="7"/>
  <c r="H6" i="7"/>
  <c r="N36" i="7"/>
  <c r="I44" i="7"/>
  <c r="H10" i="7"/>
  <c r="L11" i="7"/>
  <c r="C38" i="7"/>
  <c r="B38" i="7"/>
  <c r="I37" i="7"/>
  <c r="H37" i="7"/>
  <c r="L17" i="7"/>
  <c r="E6" i="7"/>
  <c r="F6" i="7"/>
  <c r="H32" i="7"/>
  <c r="C42" i="7"/>
  <c r="E38" i="7"/>
  <c r="N41" i="7"/>
  <c r="I10" i="7"/>
  <c r="L19" i="7"/>
  <c r="I19" i="7"/>
  <c r="H19" i="7"/>
  <c r="E33" i="7"/>
  <c r="F33" i="7"/>
  <c r="L18" i="7"/>
  <c r="K18" i="7"/>
  <c r="C39" i="7"/>
  <c r="N42" i="7"/>
  <c r="B34" i="7"/>
  <c r="H36" i="7"/>
  <c r="I17" i="7"/>
  <c r="O6" i="7"/>
  <c r="N6" i="7"/>
  <c r="F39" i="7"/>
  <c r="O39" i="7"/>
  <c r="L13" i="7"/>
  <c r="K13" i="7"/>
  <c r="H14" i="7"/>
  <c r="L36" i="7"/>
  <c r="H35" i="7"/>
  <c r="I13" i="7"/>
  <c r="I43" i="7"/>
  <c r="C37" i="7"/>
  <c r="E9" i="7"/>
  <c r="E17" i="7"/>
  <c r="L41" i="7"/>
  <c r="K41" i="7"/>
  <c r="B10" i="7"/>
  <c r="C10" i="7" s="1"/>
  <c r="N9" i="7"/>
  <c r="O9" i="7"/>
  <c r="B40" i="7"/>
  <c r="C40" i="7"/>
  <c r="T16" i="7"/>
  <c r="J16" i="7" s="1"/>
  <c r="R16" i="7"/>
  <c r="D16" i="7" s="1"/>
  <c r="S16" i="7"/>
  <c r="G16" i="7" s="1"/>
  <c r="V16" i="7"/>
  <c r="P16" i="7" s="1"/>
  <c r="U16" i="7"/>
  <c r="M16" i="7" s="1"/>
  <c r="E40" i="7"/>
  <c r="F40" i="7"/>
  <c r="T8" i="7"/>
  <c r="J8" i="7" s="1"/>
  <c r="S8" i="7"/>
  <c r="G8" i="7" s="1"/>
  <c r="V8" i="7"/>
  <c r="P8" i="7" s="1"/>
  <c r="R8" i="7"/>
  <c r="D8" i="7" s="1"/>
  <c r="U8" i="7"/>
  <c r="M8" i="7" s="1"/>
  <c r="N10" i="7"/>
  <c r="B39" i="7"/>
  <c r="I11" i="7"/>
  <c r="H11" i="7"/>
  <c r="B19" i="7"/>
  <c r="C19" i="7" s="1"/>
  <c r="N43" i="7"/>
  <c r="O43" i="7"/>
  <c r="I14" i="7"/>
  <c r="B17" i="7"/>
  <c r="C17" i="7" s="1"/>
  <c r="N33" i="7"/>
  <c r="O42" i="7"/>
  <c r="C34" i="7"/>
  <c r="I36" i="7"/>
  <c r="N17" i="7"/>
  <c r="E39" i="7"/>
  <c r="K34" i="7"/>
  <c r="O13" i="7"/>
  <c r="N13" i="7"/>
  <c r="B6" i="7"/>
  <c r="C6" i="7" s="1"/>
  <c r="F31" i="7"/>
  <c r="I35" i="7"/>
  <c r="H39" i="7"/>
  <c r="I40" i="7"/>
  <c r="H40" i="7"/>
  <c r="O33" i="7"/>
  <c r="F9" i="7"/>
  <c r="F17" i="7"/>
  <c r="H33" i="7"/>
  <c r="I33" i="7"/>
  <c r="L44" i="7"/>
  <c r="K44" i="7"/>
  <c r="B11" i="7"/>
  <c r="C11" i="7" s="1"/>
  <c r="F42" i="7"/>
  <c r="E42" i="7"/>
  <c r="L31" i="7"/>
  <c r="K31" i="7"/>
  <c r="B9" i="7"/>
  <c r="C9" i="7" s="1"/>
  <c r="B13" i="7"/>
  <c r="C13" i="7" s="1"/>
  <c r="L32" i="7"/>
  <c r="K32" i="7"/>
  <c r="L40" i="7"/>
  <c r="K40" i="7"/>
  <c r="E12" i="7"/>
  <c r="N12" i="7"/>
  <c r="F43" i="7"/>
  <c r="E43" i="7"/>
  <c r="C43" i="7"/>
  <c r="B43" i="7"/>
  <c r="L37" i="7"/>
  <c r="K37" i="7"/>
  <c r="O37" i="7"/>
  <c r="N37" i="7"/>
  <c r="B12" i="7"/>
  <c r="C12" i="7" s="1"/>
  <c r="C36" i="7"/>
  <c r="B36" i="7"/>
  <c r="I9" i="7"/>
  <c r="H9" i="7"/>
  <c r="E13" i="7"/>
  <c r="F13" i="7"/>
  <c r="O32" i="7"/>
  <c r="N32" i="7"/>
  <c r="O40" i="7"/>
  <c r="N40" i="7"/>
  <c r="N19" i="7"/>
  <c r="L42" i="7"/>
  <c r="O12" i="7"/>
  <c r="L34" i="6"/>
  <c r="K34" i="6"/>
  <c r="H42" i="6"/>
  <c r="I42" i="6"/>
  <c r="I11" i="6"/>
  <c r="H11" i="6"/>
  <c r="I33" i="6"/>
  <c r="H33" i="6"/>
  <c r="B38" i="6"/>
  <c r="C38" i="6"/>
  <c r="F17" i="6"/>
  <c r="E17" i="6"/>
  <c r="C36" i="6"/>
  <c r="B36" i="6"/>
  <c r="I12" i="6"/>
  <c r="H12" i="6"/>
  <c r="O33" i="6"/>
  <c r="N33" i="6"/>
  <c r="C39" i="6"/>
  <c r="B39" i="6"/>
  <c r="E11" i="6"/>
  <c r="F11" i="6"/>
  <c r="C41" i="6"/>
  <c r="B41" i="6"/>
  <c r="B19" i="6"/>
  <c r="C19" i="6"/>
  <c r="L15" i="6"/>
  <c r="K15" i="6"/>
  <c r="H34" i="6"/>
  <c r="I34" i="6"/>
  <c r="L12" i="6"/>
  <c r="K12" i="6"/>
  <c r="B6" i="6"/>
  <c r="C6" i="6" s="1"/>
  <c r="E31" i="6"/>
  <c r="F31" i="6"/>
  <c r="E39" i="6"/>
  <c r="F39" i="6"/>
  <c r="L11" i="6"/>
  <c r="K11" i="6"/>
  <c r="E41" i="6"/>
  <c r="F41" i="6"/>
  <c r="F19" i="6"/>
  <c r="E19" i="6"/>
  <c r="V14" i="6"/>
  <c r="P14" i="6" s="1"/>
  <c r="T14" i="6"/>
  <c r="J14" i="6" s="1"/>
  <c r="S14" i="6"/>
  <c r="G14" i="6" s="1"/>
  <c r="R14" i="6"/>
  <c r="D14" i="6" s="1"/>
  <c r="U14" i="6"/>
  <c r="M14" i="6" s="1"/>
  <c r="B11" i="6"/>
  <c r="C11" i="6" s="1"/>
  <c r="F44" i="6"/>
  <c r="E44" i="6"/>
  <c r="O12" i="6"/>
  <c r="N12" i="6"/>
  <c r="E6" i="6"/>
  <c r="F6" i="6"/>
  <c r="I39" i="6"/>
  <c r="H39" i="6"/>
  <c r="L42" i="6"/>
  <c r="K42" i="6"/>
  <c r="L10" i="6"/>
  <c r="K10" i="6"/>
  <c r="H15" i="6"/>
  <c r="I15" i="6"/>
  <c r="O11" i="6"/>
  <c r="N11" i="6"/>
  <c r="I6" i="6"/>
  <c r="H6" i="6"/>
  <c r="I31" i="6"/>
  <c r="H31" i="6"/>
  <c r="L39" i="6"/>
  <c r="K39" i="6"/>
  <c r="O41" i="6"/>
  <c r="N41" i="6"/>
  <c r="C44" i="6"/>
  <c r="B44" i="6"/>
  <c r="E12" i="6"/>
  <c r="F12" i="6"/>
  <c r="B17" i="6"/>
  <c r="C17" i="6" s="1"/>
  <c r="F9" i="6"/>
  <c r="E9" i="6"/>
  <c r="C9" i="6"/>
  <c r="B9" i="6"/>
  <c r="O6" i="6"/>
  <c r="N6" i="6"/>
  <c r="T8" i="6"/>
  <c r="J8" i="6" s="1"/>
  <c r="R8" i="6"/>
  <c r="D8" i="6" s="1"/>
  <c r="U8" i="6"/>
  <c r="M8" i="6" s="1"/>
  <c r="V8" i="6"/>
  <c r="P8" i="6" s="1"/>
  <c r="S8" i="6"/>
  <c r="G8" i="6" s="1"/>
  <c r="L31" i="6"/>
  <c r="K31" i="6"/>
  <c r="O39" i="6"/>
  <c r="N39" i="6"/>
  <c r="E33" i="6"/>
  <c r="F33" i="6"/>
  <c r="H44" i="6"/>
  <c r="I44" i="6"/>
  <c r="T16" i="6"/>
  <c r="J16" i="6" s="1"/>
  <c r="R16" i="6"/>
  <c r="D16" i="6" s="1"/>
  <c r="V16" i="6"/>
  <c r="P16" i="6" s="1"/>
  <c r="U16" i="6"/>
  <c r="M16" i="6" s="1"/>
  <c r="S16" i="6"/>
  <c r="G16" i="6" s="1"/>
  <c r="S13" i="6"/>
  <c r="G13" i="6" s="1"/>
  <c r="V13" i="6"/>
  <c r="P13" i="6" s="1"/>
  <c r="U13" i="6"/>
  <c r="M13" i="6" s="1"/>
  <c r="T13" i="6"/>
  <c r="J13" i="6" s="1"/>
  <c r="R13" i="6"/>
  <c r="D13" i="6" s="1"/>
  <c r="C31" i="6"/>
  <c r="B31" i="6"/>
  <c r="I41" i="6"/>
  <c r="H41" i="6"/>
  <c r="F38" i="6"/>
  <c r="E38" i="6"/>
  <c r="F36" i="6"/>
  <c r="E36" i="6"/>
  <c r="L7" i="6"/>
  <c r="K7" i="6"/>
  <c r="H7" i="6"/>
  <c r="I7" i="6"/>
  <c r="C33" i="6"/>
  <c r="B33" i="6"/>
  <c r="O31" i="6"/>
  <c r="N31" i="6"/>
  <c r="E33" i="5"/>
  <c r="F33" i="5"/>
  <c r="O40" i="5"/>
  <c r="N40" i="5"/>
  <c r="H41" i="5"/>
  <c r="I41" i="5"/>
  <c r="I38" i="5"/>
  <c r="H38" i="5"/>
  <c r="R18" i="5"/>
  <c r="D18" i="5" s="1"/>
  <c r="U18" i="5"/>
  <c r="M18" i="5" s="1"/>
  <c r="V18" i="5"/>
  <c r="P18" i="5" s="1"/>
  <c r="T18" i="5"/>
  <c r="J18" i="5" s="1"/>
  <c r="S18" i="5"/>
  <c r="G18" i="5" s="1"/>
  <c r="H14" i="5"/>
  <c r="I14" i="5"/>
  <c r="I6" i="5"/>
  <c r="H6" i="5"/>
  <c r="L41" i="5"/>
  <c r="K41" i="5"/>
  <c r="L37" i="5"/>
  <c r="K37" i="5"/>
  <c r="F9" i="5"/>
  <c r="E9" i="5"/>
  <c r="L12" i="5"/>
  <c r="K12" i="5"/>
  <c r="L14" i="5"/>
  <c r="K14" i="5"/>
  <c r="L6" i="5"/>
  <c r="K6" i="5"/>
  <c r="N41" i="5"/>
  <c r="O41" i="5"/>
  <c r="F31" i="5"/>
  <c r="E31" i="5"/>
  <c r="L36" i="5"/>
  <c r="K36" i="5"/>
  <c r="R10" i="5"/>
  <c r="D10" i="5" s="1"/>
  <c r="V10" i="5"/>
  <c r="P10" i="5" s="1"/>
  <c r="U10" i="5"/>
  <c r="M10" i="5" s="1"/>
  <c r="S10" i="5"/>
  <c r="G10" i="5" s="1"/>
  <c r="T10" i="5"/>
  <c r="J10" i="5" s="1"/>
  <c r="E40" i="5"/>
  <c r="F40" i="5"/>
  <c r="O33" i="5"/>
  <c r="N33" i="5"/>
  <c r="O14" i="5"/>
  <c r="N14" i="5"/>
  <c r="H42" i="5"/>
  <c r="I42" i="5"/>
  <c r="K34" i="5"/>
  <c r="L34" i="5"/>
  <c r="O6" i="5"/>
  <c r="N6" i="5"/>
  <c r="O7" i="5"/>
  <c r="N7" i="5"/>
  <c r="N43" i="5"/>
  <c r="O43" i="5"/>
  <c r="I40" i="5"/>
  <c r="H40" i="5"/>
  <c r="F11" i="5"/>
  <c r="E11" i="5"/>
  <c r="O8" i="5"/>
  <c r="N8" i="5"/>
  <c r="B15" i="5"/>
  <c r="C15" i="5" s="1"/>
  <c r="E8" i="5"/>
  <c r="F8" i="5"/>
  <c r="I31" i="5"/>
  <c r="H31" i="5"/>
  <c r="E6" i="5"/>
  <c r="F6" i="5"/>
  <c r="F7" i="5"/>
  <c r="E7" i="5"/>
  <c r="F34" i="5"/>
  <c r="E34" i="5"/>
  <c r="O19" i="5"/>
  <c r="N19" i="5"/>
  <c r="F43" i="5"/>
  <c r="E43" i="5"/>
  <c r="H33" i="5"/>
  <c r="I33" i="5"/>
  <c r="F37" i="5"/>
  <c r="E37" i="5"/>
  <c r="O12" i="5"/>
  <c r="N12" i="5"/>
  <c r="F42" i="5"/>
  <c r="E42" i="5"/>
  <c r="F15" i="5"/>
  <c r="E15" i="5"/>
  <c r="L38" i="5"/>
  <c r="K38" i="5"/>
  <c r="O37" i="5"/>
  <c r="N37" i="5"/>
  <c r="L33" i="5"/>
  <c r="K33" i="5"/>
  <c r="O35" i="5"/>
  <c r="N35" i="5"/>
  <c r="B40" i="5"/>
  <c r="C40" i="5"/>
  <c r="H7" i="5"/>
  <c r="I7" i="5"/>
  <c r="B11" i="5"/>
  <c r="C11" i="5" s="1"/>
  <c r="B8" i="5"/>
  <c r="C8" i="5" s="1"/>
  <c r="F35" i="5"/>
  <c r="E35" i="5"/>
  <c r="O38" i="5"/>
  <c r="N38" i="5"/>
  <c r="I32" i="5"/>
  <c r="H32" i="5"/>
  <c r="B9" i="5"/>
  <c r="C9" i="5" s="1"/>
  <c r="F36" i="5"/>
  <c r="E36" i="5"/>
  <c r="F17" i="5"/>
  <c r="E17" i="5"/>
  <c r="K43" i="5"/>
  <c r="L43" i="5"/>
  <c r="I43" i="5"/>
  <c r="H43" i="5"/>
  <c r="K42" i="5"/>
  <c r="L42" i="5"/>
  <c r="B39" i="5"/>
  <c r="C39" i="5"/>
  <c r="I11" i="5"/>
  <c r="H11" i="5"/>
  <c r="N36" i="5"/>
  <c r="O36" i="5"/>
  <c r="F12" i="5"/>
  <c r="E12" i="5"/>
  <c r="I8" i="5"/>
  <c r="H8" i="5"/>
  <c r="L31" i="5"/>
  <c r="K31" i="5"/>
  <c r="H34" i="5"/>
  <c r="I34" i="5"/>
  <c r="F19" i="5"/>
  <c r="E19" i="5"/>
  <c r="I17" i="5"/>
  <c r="H17" i="5"/>
  <c r="B17" i="5"/>
  <c r="C17" i="5" s="1"/>
  <c r="I19" i="5"/>
  <c r="H19" i="5"/>
  <c r="I12" i="5"/>
  <c r="H12" i="5"/>
  <c r="N17" i="5"/>
  <c r="O17" i="5"/>
  <c r="L19" i="5"/>
  <c r="K19" i="5"/>
  <c r="C43" i="5"/>
  <c r="B43" i="5"/>
  <c r="I44" i="5"/>
  <c r="H44" i="5"/>
  <c r="I35" i="5"/>
  <c r="H35" i="5"/>
  <c r="B31" i="5"/>
  <c r="C31" i="5"/>
  <c r="K8" i="5"/>
  <c r="L8" i="5"/>
  <c r="L32" i="5"/>
  <c r="K32" i="5"/>
  <c r="L15" i="5"/>
  <c r="K15" i="5"/>
  <c r="E32" i="5"/>
  <c r="F32" i="5"/>
  <c r="O42" i="5"/>
  <c r="N42" i="5"/>
  <c r="T16" i="5"/>
  <c r="J16" i="5" s="1"/>
  <c r="S16" i="5"/>
  <c r="G16" i="5" s="1"/>
  <c r="R16" i="5"/>
  <c r="D16" i="5" s="1"/>
  <c r="V16" i="5"/>
  <c r="P16" i="5" s="1"/>
  <c r="U16" i="5"/>
  <c r="M16" i="5" s="1"/>
  <c r="I37" i="5"/>
  <c r="H37" i="5"/>
  <c r="L11" i="5"/>
  <c r="K11" i="5"/>
  <c r="C34" i="5"/>
  <c r="B34" i="5"/>
  <c r="O11" i="5"/>
  <c r="N11" i="5"/>
  <c r="S13" i="5"/>
  <c r="G13" i="5" s="1"/>
  <c r="R13" i="5"/>
  <c r="D13" i="5" s="1"/>
  <c r="V13" i="5"/>
  <c r="P13" i="5" s="1"/>
  <c r="U13" i="5"/>
  <c r="M13" i="5" s="1"/>
  <c r="T13" i="5"/>
  <c r="J13" i="5" s="1"/>
  <c r="C38" i="5"/>
  <c r="B38" i="5"/>
  <c r="L44" i="5"/>
  <c r="K44" i="5"/>
  <c r="E14" i="5"/>
  <c r="F14" i="5"/>
  <c r="O32" i="5"/>
  <c r="N32" i="5"/>
  <c r="N44" i="5"/>
  <c r="O44" i="5"/>
  <c r="C35" i="5"/>
  <c r="B35" i="5"/>
  <c r="I39" i="5"/>
  <c r="H39" i="5"/>
  <c r="O34" i="5"/>
  <c r="N34" i="5"/>
  <c r="O15" i="5"/>
  <c r="N15" i="5"/>
  <c r="L7" i="5"/>
  <c r="K7" i="5"/>
  <c r="L9" i="5"/>
  <c r="K9" i="5"/>
  <c r="N9" i="5"/>
  <c r="O9" i="5"/>
  <c r="B12" i="5"/>
  <c r="C12" i="5" s="1"/>
  <c r="K40" i="5"/>
  <c r="L40" i="5"/>
  <c r="C41" i="5"/>
  <c r="B41" i="5"/>
  <c r="C36" i="5"/>
  <c r="B36" i="5"/>
  <c r="B7" i="5"/>
  <c r="C7" i="5"/>
  <c r="B32" i="5"/>
  <c r="C32" i="5"/>
  <c r="I9" i="5"/>
  <c r="H9" i="5"/>
  <c r="L39" i="5"/>
  <c r="K39" i="5"/>
  <c r="I36" i="5"/>
  <c r="H36" i="5"/>
  <c r="C33" i="5"/>
  <c r="B33" i="5"/>
  <c r="B14" i="5"/>
  <c r="C14" i="5" s="1"/>
  <c r="C44" i="5"/>
  <c r="B44" i="5"/>
  <c r="L17" i="5"/>
  <c r="K17" i="5"/>
  <c r="B6" i="5"/>
  <c r="C6" i="5" s="1"/>
  <c r="C42" i="5"/>
  <c r="B42" i="5"/>
  <c r="F39" i="5"/>
  <c r="E39" i="5"/>
  <c r="E41" i="5"/>
  <c r="F41" i="5"/>
  <c r="K35" i="5"/>
  <c r="L35" i="5"/>
  <c r="H15" i="5"/>
  <c r="I15" i="5"/>
  <c r="B19" i="5"/>
  <c r="C19" i="5" s="1"/>
  <c r="B37" i="5"/>
  <c r="C37" i="5"/>
  <c r="F38" i="5"/>
  <c r="E38" i="5"/>
  <c r="I38" i="4"/>
  <c r="H38" i="4"/>
  <c r="L33" i="4"/>
  <c r="K33" i="4"/>
  <c r="B6" i="4"/>
  <c r="C6" i="4" s="1"/>
  <c r="R13" i="4"/>
  <c r="D13" i="4" s="1"/>
  <c r="V13" i="4"/>
  <c r="P13" i="4" s="1"/>
  <c r="U13" i="4"/>
  <c r="M13" i="4" s="1"/>
  <c r="T13" i="4"/>
  <c r="J13" i="4" s="1"/>
  <c r="S13" i="4"/>
  <c r="G13" i="4" s="1"/>
  <c r="C43" i="4"/>
  <c r="B43" i="4"/>
  <c r="I44" i="4"/>
  <c r="H44" i="4"/>
  <c r="O40" i="4"/>
  <c r="N40" i="4"/>
  <c r="F35" i="4"/>
  <c r="E35" i="4"/>
  <c r="F32" i="4"/>
  <c r="E32" i="4"/>
  <c r="F39" i="4"/>
  <c r="E39" i="4"/>
  <c r="L6" i="4"/>
  <c r="K6" i="4"/>
  <c r="B9" i="4"/>
  <c r="C9" i="4" s="1"/>
  <c r="I41" i="4"/>
  <c r="H41" i="4"/>
  <c r="F38" i="4"/>
  <c r="E38" i="4"/>
  <c r="C38" i="4"/>
  <c r="B38" i="4"/>
  <c r="C36" i="4"/>
  <c r="B36" i="4"/>
  <c r="O34" i="4"/>
  <c r="N34" i="4"/>
  <c r="B18" i="4"/>
  <c r="C18" i="4" s="1"/>
  <c r="O31" i="4"/>
  <c r="N31" i="4"/>
  <c r="E9" i="4"/>
  <c r="F9" i="4"/>
  <c r="L41" i="4"/>
  <c r="K41" i="4"/>
  <c r="U7" i="4"/>
  <c r="M7" i="4" s="1"/>
  <c r="V7" i="4"/>
  <c r="P7" i="4" s="1"/>
  <c r="T7" i="4"/>
  <c r="J7" i="4" s="1"/>
  <c r="S7" i="4"/>
  <c r="G7" i="4" s="1"/>
  <c r="R7" i="4"/>
  <c r="D7" i="4" s="1"/>
  <c r="I40" i="4"/>
  <c r="H40" i="4"/>
  <c r="L36" i="4"/>
  <c r="K36" i="4"/>
  <c r="I36" i="4"/>
  <c r="H36" i="4"/>
  <c r="N32" i="4"/>
  <c r="O32" i="4"/>
  <c r="S8" i="4"/>
  <c r="G8" i="4" s="1"/>
  <c r="R8" i="4"/>
  <c r="D8" i="4" s="1"/>
  <c r="V8" i="4"/>
  <c r="P8" i="4" s="1"/>
  <c r="U8" i="4"/>
  <c r="M8" i="4" s="1"/>
  <c r="T8" i="4"/>
  <c r="J8" i="4" s="1"/>
  <c r="B14" i="4"/>
  <c r="C14" i="4" s="1"/>
  <c r="F12" i="4"/>
  <c r="E12" i="4"/>
  <c r="C11" i="4"/>
  <c r="B11" i="4"/>
  <c r="I43" i="4"/>
  <c r="H43" i="4"/>
  <c r="I9" i="4"/>
  <c r="H9" i="4"/>
  <c r="O41" i="4"/>
  <c r="N41" i="4"/>
  <c r="C19" i="4"/>
  <c r="B19" i="4"/>
  <c r="C35" i="4"/>
  <c r="B35" i="4"/>
  <c r="I17" i="4"/>
  <c r="H17" i="4"/>
  <c r="B17" i="4"/>
  <c r="C17" i="4" s="1"/>
  <c r="C33" i="4"/>
  <c r="B33" i="4"/>
  <c r="F14" i="4"/>
  <c r="E14" i="4"/>
  <c r="H42" i="4"/>
  <c r="I42" i="4"/>
  <c r="F11" i="4"/>
  <c r="E11" i="4"/>
  <c r="F37" i="4"/>
  <c r="E37" i="4"/>
  <c r="L9" i="4"/>
  <c r="K9" i="4"/>
  <c r="F19" i="4"/>
  <c r="E19" i="4"/>
  <c r="F17" i="4"/>
  <c r="E17" i="4"/>
  <c r="L37" i="4"/>
  <c r="K37" i="4"/>
  <c r="C41" i="4"/>
  <c r="B41" i="4"/>
  <c r="L17" i="4"/>
  <c r="K17" i="4"/>
  <c r="V10" i="4"/>
  <c r="P10" i="4" s="1"/>
  <c r="U10" i="4"/>
  <c r="M10" i="4" s="1"/>
  <c r="R10" i="4"/>
  <c r="D10" i="4" s="1"/>
  <c r="T10" i="4"/>
  <c r="J10" i="4" s="1"/>
  <c r="S10" i="4"/>
  <c r="G10" i="4" s="1"/>
  <c r="E33" i="4"/>
  <c r="F33" i="4"/>
  <c r="I14" i="4"/>
  <c r="H14" i="4"/>
  <c r="O43" i="4"/>
  <c r="N43" i="4"/>
  <c r="H11" i="4"/>
  <c r="I11" i="4"/>
  <c r="K35" i="4"/>
  <c r="L35" i="4"/>
  <c r="N9" i="4"/>
  <c r="O9" i="4"/>
  <c r="H19" i="4"/>
  <c r="I19" i="4"/>
  <c r="B40" i="4"/>
  <c r="C40" i="4"/>
  <c r="V15" i="4"/>
  <c r="P15" i="4" s="1"/>
  <c r="U15" i="4"/>
  <c r="M15" i="4" s="1"/>
  <c r="T15" i="4"/>
  <c r="J15" i="4" s="1"/>
  <c r="S15" i="4"/>
  <c r="G15" i="4" s="1"/>
  <c r="R15" i="4"/>
  <c r="D15" i="4" s="1"/>
  <c r="F44" i="4"/>
  <c r="E44" i="4"/>
  <c r="I33" i="4"/>
  <c r="H33" i="4"/>
  <c r="L14" i="4"/>
  <c r="K14" i="4"/>
  <c r="F42" i="4"/>
  <c r="E42" i="4"/>
  <c r="L18" i="4"/>
  <c r="K18" i="4"/>
  <c r="F6" i="4"/>
  <c r="E6" i="4"/>
  <c r="C34" i="4"/>
  <c r="B34" i="4"/>
  <c r="T16" i="4"/>
  <c r="J16" i="4" s="1"/>
  <c r="S16" i="4"/>
  <c r="G16" i="4" s="1"/>
  <c r="R16" i="4"/>
  <c r="D16" i="4" s="1"/>
  <c r="V16" i="4"/>
  <c r="P16" i="4" s="1"/>
  <c r="U16" i="4"/>
  <c r="M16" i="4" s="1"/>
  <c r="L19" i="4"/>
  <c r="K19" i="4"/>
  <c r="L42" i="4"/>
  <c r="K42" i="4"/>
  <c r="L44" i="4"/>
  <c r="K44" i="4"/>
  <c r="C44" i="4"/>
  <c r="B44" i="4"/>
  <c r="F40" i="4"/>
  <c r="E40" i="4"/>
  <c r="O33" i="4"/>
  <c r="N33" i="4"/>
  <c r="O39" i="4"/>
  <c r="N39" i="4"/>
  <c r="F31" i="4"/>
  <c r="E31" i="4"/>
  <c r="I6" i="4"/>
  <c r="H6" i="4"/>
  <c r="O18" i="4"/>
  <c r="N18" i="4"/>
  <c r="E41" i="4"/>
  <c r="F41" i="4"/>
  <c r="L44" i="3"/>
  <c r="K44" i="3"/>
  <c r="O11" i="3"/>
  <c r="N11" i="3"/>
  <c r="B6" i="3"/>
  <c r="C6" i="3" s="1"/>
  <c r="K8" i="3"/>
  <c r="L8" i="3"/>
  <c r="F42" i="3"/>
  <c r="E42" i="3"/>
  <c r="L7" i="3"/>
  <c r="K7" i="3"/>
  <c r="C41" i="3"/>
  <c r="B41" i="3"/>
  <c r="O32" i="3"/>
  <c r="N32" i="3"/>
  <c r="I43" i="3"/>
  <c r="H43" i="3"/>
  <c r="C31" i="3"/>
  <c r="B31" i="3"/>
  <c r="E6" i="3"/>
  <c r="F6" i="3"/>
  <c r="N17" i="3"/>
  <c r="O17" i="3"/>
  <c r="C35" i="3"/>
  <c r="B35" i="3"/>
  <c r="I37" i="3"/>
  <c r="H37" i="3"/>
  <c r="B8" i="3"/>
  <c r="C8" i="3" s="1"/>
  <c r="F38" i="3"/>
  <c r="E38" i="3"/>
  <c r="I31" i="3"/>
  <c r="H31" i="3"/>
  <c r="I35" i="3"/>
  <c r="H35" i="3"/>
  <c r="B11" i="3"/>
  <c r="C11" i="3"/>
  <c r="I8" i="3"/>
  <c r="H8" i="3"/>
  <c r="F19" i="3"/>
  <c r="E19" i="3"/>
  <c r="H44" i="3"/>
  <c r="I44" i="3"/>
  <c r="I41" i="3"/>
  <c r="H41" i="3"/>
  <c r="B15" i="3"/>
  <c r="C15" i="3" s="1"/>
  <c r="K6" i="3"/>
  <c r="L6" i="3"/>
  <c r="L31" i="3"/>
  <c r="K31" i="3"/>
  <c r="C33" i="3"/>
  <c r="B33" i="3"/>
  <c r="O6" i="3"/>
  <c r="N6" i="3"/>
  <c r="I9" i="3"/>
  <c r="H9" i="3"/>
  <c r="E11" i="3"/>
  <c r="F11" i="3"/>
  <c r="B19" i="3"/>
  <c r="C19" i="3"/>
  <c r="E43" i="3"/>
  <c r="F43" i="3"/>
  <c r="R10" i="3"/>
  <c r="D10" i="3" s="1"/>
  <c r="V10" i="3"/>
  <c r="P10" i="3" s="1"/>
  <c r="U10" i="3"/>
  <c r="M10" i="3" s="1"/>
  <c r="T10" i="3"/>
  <c r="J10" i="3" s="1"/>
  <c r="S10" i="3"/>
  <c r="G10" i="3" s="1"/>
  <c r="I6" i="3"/>
  <c r="H6" i="3"/>
  <c r="L42" i="3"/>
  <c r="K42" i="3"/>
  <c r="B14" i="3"/>
  <c r="C14" i="3" s="1"/>
  <c r="O31" i="3"/>
  <c r="N31" i="3"/>
  <c r="E33" i="3"/>
  <c r="F33" i="3"/>
  <c r="H42" i="3"/>
  <c r="I42" i="3"/>
  <c r="L9" i="3"/>
  <c r="K9" i="3"/>
  <c r="L11" i="3"/>
  <c r="K11" i="3"/>
  <c r="F17" i="3"/>
  <c r="E17" i="3"/>
  <c r="K33" i="3"/>
  <c r="L33" i="3"/>
  <c r="I11" i="3"/>
  <c r="H11" i="3"/>
  <c r="I39" i="3"/>
  <c r="H39" i="3"/>
  <c r="O37" i="3"/>
  <c r="N37" i="3"/>
  <c r="O43" i="3"/>
  <c r="N43" i="3"/>
  <c r="I33" i="3"/>
  <c r="H33" i="3"/>
  <c r="L40" i="3"/>
  <c r="K40" i="3"/>
  <c r="I12" i="3"/>
  <c r="H12" i="3"/>
  <c r="H17" i="3"/>
  <c r="I17" i="3"/>
  <c r="L41" i="3"/>
  <c r="K41" i="3"/>
  <c r="O41" i="3"/>
  <c r="N41" i="3"/>
  <c r="O16" i="3"/>
  <c r="N16" i="3"/>
  <c r="B38" i="3"/>
  <c r="C38" i="3"/>
  <c r="S13" i="3"/>
  <c r="G13" i="3" s="1"/>
  <c r="V13" i="3"/>
  <c r="P13" i="3" s="1"/>
  <c r="U13" i="3"/>
  <c r="M13" i="3" s="1"/>
  <c r="T13" i="3"/>
  <c r="J13" i="3" s="1"/>
  <c r="R13" i="3"/>
  <c r="D13" i="3" s="1"/>
  <c r="I40" i="3"/>
  <c r="H40" i="3"/>
  <c r="I14" i="3"/>
  <c r="H14" i="3"/>
  <c r="R18" i="3"/>
  <c r="D18" i="3" s="1"/>
  <c r="V18" i="3"/>
  <c r="P18" i="3" s="1"/>
  <c r="T18" i="3"/>
  <c r="J18" i="3" s="1"/>
  <c r="U18" i="3"/>
  <c r="M18" i="3" s="1"/>
  <c r="S18" i="3"/>
  <c r="G18" i="3" s="1"/>
  <c r="B16" i="3"/>
  <c r="C16" i="3" s="1"/>
  <c r="O33" i="3"/>
  <c r="N33" i="3"/>
  <c r="L12" i="3"/>
  <c r="K12" i="3"/>
  <c r="H36" i="3"/>
  <c r="I36" i="3"/>
  <c r="B17" i="3"/>
  <c r="C17" i="3" s="1"/>
  <c r="L17" i="3"/>
  <c r="K17" i="3"/>
  <c r="O8" i="3"/>
  <c r="N8" i="3"/>
  <c r="O42" i="3"/>
  <c r="N42" i="3"/>
  <c r="E41" i="3"/>
  <c r="F41" i="3"/>
  <c r="L39" i="3"/>
  <c r="K39" i="3"/>
  <c r="E14" i="3"/>
  <c r="F14" i="3"/>
  <c r="L34" i="3"/>
  <c r="K34" i="3"/>
  <c r="C39" i="3"/>
  <c r="B39" i="3"/>
  <c r="O14" i="3"/>
  <c r="N14" i="3"/>
  <c r="C43" i="3"/>
  <c r="B43" i="3"/>
  <c r="I16" i="3"/>
  <c r="H16" i="3"/>
  <c r="H32" i="3"/>
  <c r="I32" i="3"/>
  <c r="O12" i="3"/>
  <c r="N12" i="3"/>
  <c r="O35" i="3"/>
  <c r="N35" i="3"/>
  <c r="F16" i="3"/>
  <c r="E16" i="3"/>
  <c r="B42" i="3"/>
  <c r="C42" i="3"/>
  <c r="E8" i="3"/>
  <c r="F8" i="3"/>
  <c r="E14" i="2"/>
  <c r="F14" i="2"/>
  <c r="I44" i="2"/>
  <c r="H44" i="2"/>
  <c r="T16" i="2"/>
  <c r="J16" i="2" s="1"/>
  <c r="S16" i="2"/>
  <c r="G16" i="2" s="1"/>
  <c r="R16" i="2"/>
  <c r="D16" i="2" s="1"/>
  <c r="U16" i="2"/>
  <c r="M16" i="2" s="1"/>
  <c r="V16" i="2"/>
  <c r="P16" i="2" s="1"/>
  <c r="C44" i="2"/>
  <c r="B44" i="2"/>
  <c r="E19" i="2"/>
  <c r="F19" i="2"/>
  <c r="B9" i="2"/>
  <c r="C9" i="2"/>
  <c r="L35" i="2"/>
  <c r="N19" i="2"/>
  <c r="F37" i="2"/>
  <c r="O12" i="2"/>
  <c r="N18" i="2"/>
  <c r="E15" i="2"/>
  <c r="I34" i="2"/>
  <c r="N38" i="2"/>
  <c r="K38" i="2"/>
  <c r="L39" i="2"/>
  <c r="O15" i="2"/>
  <c r="L15" i="2"/>
  <c r="K32" i="2"/>
  <c r="L32" i="2"/>
  <c r="B13" i="2"/>
  <c r="C13" i="2" s="1"/>
  <c r="L10" i="2"/>
  <c r="K10" i="2"/>
  <c r="C35" i="2"/>
  <c r="B35" i="2"/>
  <c r="K13" i="2"/>
  <c r="L13" i="2"/>
  <c r="C32" i="2"/>
  <c r="I9" i="2"/>
  <c r="H9" i="2"/>
  <c r="B14" i="2"/>
  <c r="C14" i="2" s="1"/>
  <c r="L44" i="2"/>
  <c r="K44" i="2"/>
  <c r="I36" i="2"/>
  <c r="H36" i="2"/>
  <c r="I7" i="2"/>
  <c r="B10" i="2"/>
  <c r="C10" i="2" s="1"/>
  <c r="H18" i="2"/>
  <c r="C43" i="2"/>
  <c r="B43" i="2"/>
  <c r="I14" i="2"/>
  <c r="H14" i="2"/>
  <c r="E33" i="2"/>
  <c r="F33" i="2"/>
  <c r="L42" i="2"/>
  <c r="K42" i="2"/>
  <c r="C37" i="2"/>
  <c r="B37" i="2"/>
  <c r="O43" i="2"/>
  <c r="N43" i="2"/>
  <c r="O40" i="2"/>
  <c r="B15" i="2"/>
  <c r="C15" i="2" s="1"/>
  <c r="F9" i="2"/>
  <c r="E10" i="2"/>
  <c r="E18" i="2"/>
  <c r="K7" i="2"/>
  <c r="L34" i="2"/>
  <c r="E7" i="2"/>
  <c r="N11" i="2"/>
  <c r="H43" i="2"/>
  <c r="I31" i="2"/>
  <c r="H13" i="2"/>
  <c r="H35" i="2"/>
  <c r="N36" i="2"/>
  <c r="K12" i="2"/>
  <c r="E35" i="2"/>
  <c r="H10" i="2"/>
  <c r="C40" i="2"/>
  <c r="B17" i="2"/>
  <c r="C17" i="2" s="1"/>
  <c r="I6" i="2"/>
  <c r="H6" i="2"/>
  <c r="B11" i="2"/>
  <c r="C11" i="2" s="1"/>
  <c r="I33" i="2"/>
  <c r="H33" i="2"/>
  <c r="N13" i="2"/>
  <c r="O13" i="2"/>
  <c r="O6" i="2"/>
  <c r="N6" i="2"/>
  <c r="F31" i="2"/>
  <c r="E31" i="2"/>
  <c r="C38" i="2"/>
  <c r="B38" i="2"/>
  <c r="F12" i="2"/>
  <c r="E12" i="2"/>
  <c r="L17" i="2"/>
  <c r="K17" i="2"/>
  <c r="I39" i="2"/>
  <c r="H39" i="2"/>
  <c r="L41" i="2"/>
  <c r="K41" i="2"/>
  <c r="E17" i="2"/>
  <c r="I41" i="2"/>
  <c r="H41" i="2"/>
  <c r="F11" i="2"/>
  <c r="E11" i="2"/>
  <c r="B19" i="2"/>
  <c r="C19" i="2" s="1"/>
  <c r="C41" i="2"/>
  <c r="B41" i="2"/>
  <c r="C36" i="2"/>
  <c r="B36" i="2"/>
  <c r="F42" i="2"/>
  <c r="E42" i="2"/>
  <c r="B39" i="2"/>
  <c r="E40" i="2"/>
  <c r="B6" i="2"/>
  <c r="C6" i="2" s="1"/>
  <c r="F18" i="2"/>
  <c r="L7" i="2"/>
  <c r="L19" i="2"/>
  <c r="F7" i="2"/>
  <c r="O11" i="2"/>
  <c r="I43" i="2"/>
  <c r="H31" i="2"/>
  <c r="I13" i="2"/>
  <c r="I35" i="2"/>
  <c r="B34" i="2"/>
  <c r="F35" i="2"/>
  <c r="I10" i="2"/>
  <c r="B40" i="2"/>
  <c r="L36" i="2"/>
  <c r="K36" i="2"/>
  <c r="C33" i="2"/>
  <c r="B33" i="2"/>
  <c r="L33" i="2"/>
  <c r="K33" i="2"/>
  <c r="L18" i="2"/>
  <c r="K18" i="2"/>
  <c r="L6" i="2"/>
  <c r="K6" i="2"/>
  <c r="E41" i="2"/>
  <c r="F41" i="2"/>
  <c r="K40" i="2"/>
  <c r="L40" i="2"/>
  <c r="F44" i="2"/>
  <c r="E44" i="2"/>
  <c r="T8" i="2"/>
  <c r="J8" i="2" s="1"/>
  <c r="S8" i="2"/>
  <c r="G8" i="2" s="1"/>
  <c r="R8" i="2"/>
  <c r="D8" i="2" s="1"/>
  <c r="V8" i="2"/>
  <c r="P8" i="2" s="1"/>
  <c r="U8" i="2"/>
  <c r="M8" i="2" s="1"/>
  <c r="N39" i="2"/>
  <c r="L14" i="2"/>
  <c r="K14" i="2"/>
  <c r="F38" i="2"/>
  <c r="E38" i="2"/>
  <c r="L9" i="2"/>
  <c r="K9" i="2"/>
  <c r="I17" i="2"/>
  <c r="H17" i="2"/>
  <c r="F36" i="2"/>
  <c r="E36" i="2"/>
  <c r="O32" i="2"/>
  <c r="N32" i="2"/>
  <c r="O35" i="2"/>
  <c r="N35" i="2"/>
  <c r="C39" i="2"/>
  <c r="B12" i="2"/>
  <c r="C12" i="2" s="1"/>
  <c r="F40" i="2"/>
  <c r="E6" i="2"/>
  <c r="F6" i="2"/>
  <c r="N7" i="2"/>
  <c r="L43" i="2"/>
  <c r="O17" i="2"/>
  <c r="I11" i="2"/>
  <c r="H19" i="2"/>
  <c r="H40" i="2"/>
  <c r="E13" i="2"/>
  <c r="N37" i="2"/>
  <c r="N9" i="2"/>
  <c r="C34" i="2"/>
  <c r="E32" i="2"/>
  <c r="O33" i="2"/>
  <c r="E39" i="2"/>
  <c r="E4" i="1"/>
  <c r="F4" i="1"/>
  <c r="D4" i="1"/>
  <c r="C4" i="1"/>
  <c r="H4" i="1"/>
  <c r="I4" i="1" s="1"/>
  <c r="J42" i="1"/>
  <c r="I42" i="1"/>
  <c r="H42" i="1"/>
  <c r="G15" i="1"/>
  <c r="F42" i="1"/>
  <c r="E42" i="1"/>
  <c r="D42" i="1"/>
  <c r="C42" i="1"/>
  <c r="J45" i="1"/>
  <c r="I45" i="1"/>
  <c r="H45" i="1"/>
  <c r="F45" i="1"/>
  <c r="E45" i="1"/>
  <c r="D45" i="1"/>
  <c r="C45" i="1"/>
  <c r="J43" i="1"/>
  <c r="H43" i="1"/>
  <c r="I43" i="1" s="1"/>
  <c r="F43" i="1"/>
  <c r="G16" i="1"/>
  <c r="E43" i="1"/>
  <c r="D43" i="1"/>
  <c r="C43" i="1"/>
  <c r="J44" i="1"/>
  <c r="H44" i="1"/>
  <c r="I44" i="1" s="1"/>
  <c r="F44" i="1"/>
  <c r="E44" i="1"/>
  <c r="G17" i="1"/>
  <c r="D44" i="1"/>
  <c r="C44" i="1"/>
  <c r="F9" i="3" l="1"/>
  <c r="B9" i="3"/>
  <c r="C9" i="3" s="1"/>
  <c r="N9" i="3"/>
  <c r="O9" i="3"/>
  <c r="K16" i="7"/>
  <c r="L16" i="7"/>
  <c r="O7" i="7"/>
  <c r="N7" i="7"/>
  <c r="O15" i="7"/>
  <c r="N15" i="7"/>
  <c r="K8" i="7"/>
  <c r="L8" i="7"/>
  <c r="N16" i="7"/>
  <c r="O16" i="7"/>
  <c r="H7" i="7"/>
  <c r="I7" i="7"/>
  <c r="F16" i="7"/>
  <c r="E16" i="7"/>
  <c r="N8" i="7"/>
  <c r="O8" i="7"/>
  <c r="B16" i="7"/>
  <c r="C16" i="7" s="1"/>
  <c r="H15" i="7"/>
  <c r="I15" i="7"/>
  <c r="F8" i="7"/>
  <c r="E8" i="7"/>
  <c r="H16" i="7"/>
  <c r="I16" i="7"/>
  <c r="B7" i="7"/>
  <c r="C7" i="7" s="1"/>
  <c r="B15" i="7"/>
  <c r="C15" i="7" s="1"/>
  <c r="H8" i="7"/>
  <c r="I8" i="7"/>
  <c r="K7" i="7"/>
  <c r="L7" i="7"/>
  <c r="K15" i="7"/>
  <c r="L15" i="7"/>
  <c r="B8" i="7"/>
  <c r="C8" i="7" s="1"/>
  <c r="E7" i="7"/>
  <c r="F7" i="7"/>
  <c r="E15" i="7"/>
  <c r="F15" i="7"/>
  <c r="K16" i="6"/>
  <c r="L16" i="6"/>
  <c r="I8" i="6"/>
  <c r="H8" i="6"/>
  <c r="B14" i="6"/>
  <c r="C14" i="6" s="1"/>
  <c r="O16" i="6"/>
  <c r="N16" i="6"/>
  <c r="E14" i="6"/>
  <c r="F14" i="6"/>
  <c r="B13" i="6"/>
  <c r="C13" i="6"/>
  <c r="B16" i="6"/>
  <c r="C16" i="6" s="1"/>
  <c r="I14" i="6"/>
  <c r="H14" i="6"/>
  <c r="H13" i="6"/>
  <c r="I13" i="6"/>
  <c r="I16" i="6"/>
  <c r="H16" i="6"/>
  <c r="O14" i="6"/>
  <c r="N14" i="6"/>
  <c r="L13" i="6"/>
  <c r="K13" i="6"/>
  <c r="F8" i="6"/>
  <c r="E8" i="6"/>
  <c r="O13" i="6"/>
  <c r="N13" i="6"/>
  <c r="O8" i="6"/>
  <c r="N8" i="6"/>
  <c r="F13" i="6"/>
  <c r="E13" i="6"/>
  <c r="K8" i="6"/>
  <c r="L8" i="6"/>
  <c r="F16" i="6"/>
  <c r="E16" i="6"/>
  <c r="B8" i="6"/>
  <c r="C8" i="6" s="1"/>
  <c r="K14" i="6"/>
  <c r="L14" i="6"/>
  <c r="F13" i="5"/>
  <c r="E13" i="5"/>
  <c r="L10" i="5"/>
  <c r="K10" i="5"/>
  <c r="K16" i="5"/>
  <c r="L16" i="5"/>
  <c r="O10" i="5"/>
  <c r="N10" i="5"/>
  <c r="F18" i="5"/>
  <c r="E18" i="5"/>
  <c r="B10" i="5"/>
  <c r="C10" i="5" s="1"/>
  <c r="I18" i="5"/>
  <c r="H18" i="5"/>
  <c r="I10" i="5"/>
  <c r="H10" i="5"/>
  <c r="F10" i="5"/>
  <c r="E10" i="5"/>
  <c r="N16" i="5"/>
  <c r="O16" i="5"/>
  <c r="B16" i="5"/>
  <c r="C16" i="5" s="1"/>
  <c r="O18" i="5"/>
  <c r="N18" i="5"/>
  <c r="B13" i="5"/>
  <c r="C13" i="5"/>
  <c r="I13" i="5"/>
  <c r="H13" i="5"/>
  <c r="F16" i="5"/>
  <c r="E16" i="5"/>
  <c r="L18" i="5"/>
  <c r="K18" i="5"/>
  <c r="O13" i="5"/>
  <c r="N13" i="5"/>
  <c r="K13" i="5"/>
  <c r="L13" i="5"/>
  <c r="I16" i="5"/>
  <c r="H16" i="5"/>
  <c r="B18" i="5"/>
  <c r="C18" i="5" s="1"/>
  <c r="I16" i="4"/>
  <c r="H16" i="4"/>
  <c r="O10" i="4"/>
  <c r="N10" i="4"/>
  <c r="I13" i="4"/>
  <c r="H13" i="4"/>
  <c r="F7" i="4"/>
  <c r="E7" i="4"/>
  <c r="L15" i="4"/>
  <c r="K15" i="4"/>
  <c r="I7" i="4"/>
  <c r="H7" i="4"/>
  <c r="O13" i="4"/>
  <c r="N13" i="4"/>
  <c r="O15" i="4"/>
  <c r="N15" i="4"/>
  <c r="I8" i="4"/>
  <c r="H8" i="4"/>
  <c r="O7" i="4"/>
  <c r="N7" i="4"/>
  <c r="B13" i="4"/>
  <c r="C13" i="4"/>
  <c r="F15" i="4"/>
  <c r="E15" i="4"/>
  <c r="I15" i="4"/>
  <c r="H15" i="4"/>
  <c r="K16" i="4"/>
  <c r="L16" i="4"/>
  <c r="E10" i="4"/>
  <c r="F10" i="4"/>
  <c r="K8" i="4"/>
  <c r="L8" i="4"/>
  <c r="L7" i="4"/>
  <c r="K7" i="4"/>
  <c r="O16" i="4"/>
  <c r="N16" i="4"/>
  <c r="H10" i="4"/>
  <c r="I10" i="4"/>
  <c r="O8" i="4"/>
  <c r="N8" i="4"/>
  <c r="B7" i="4"/>
  <c r="C7" i="4" s="1"/>
  <c r="L13" i="4"/>
  <c r="K13" i="4"/>
  <c r="B16" i="4"/>
  <c r="C16" i="4" s="1"/>
  <c r="B10" i="4"/>
  <c r="C10" i="4" s="1"/>
  <c r="B8" i="4"/>
  <c r="C8" i="4"/>
  <c r="F16" i="4"/>
  <c r="E16" i="4"/>
  <c r="B15" i="4"/>
  <c r="C15" i="4" s="1"/>
  <c r="L10" i="4"/>
  <c r="K10" i="4"/>
  <c r="F8" i="4"/>
  <c r="E8" i="4"/>
  <c r="F13" i="4"/>
  <c r="E13" i="4"/>
  <c r="B13" i="3"/>
  <c r="C13" i="3"/>
  <c r="O18" i="3"/>
  <c r="N18" i="3"/>
  <c r="K13" i="3"/>
  <c r="L13" i="3"/>
  <c r="I10" i="3"/>
  <c r="H10" i="3"/>
  <c r="I18" i="3"/>
  <c r="H18" i="3"/>
  <c r="B18" i="3"/>
  <c r="C18" i="3" s="1"/>
  <c r="O13" i="3"/>
  <c r="N13" i="3"/>
  <c r="K10" i="3"/>
  <c r="L10" i="3"/>
  <c r="F13" i="3"/>
  <c r="E13" i="3"/>
  <c r="O10" i="3"/>
  <c r="N10" i="3"/>
  <c r="K18" i="3"/>
  <c r="L18" i="3"/>
  <c r="H13" i="3"/>
  <c r="I13" i="3"/>
  <c r="F10" i="3"/>
  <c r="E10" i="3"/>
  <c r="B10" i="3"/>
  <c r="C10" i="3" s="1"/>
  <c r="F18" i="3"/>
  <c r="E18" i="3"/>
  <c r="F8" i="2"/>
  <c r="E8" i="2"/>
  <c r="O16" i="2"/>
  <c r="N16" i="2"/>
  <c r="I8" i="2"/>
  <c r="H8" i="2"/>
  <c r="K16" i="2"/>
  <c r="L16" i="2"/>
  <c r="F16" i="2"/>
  <c r="E16" i="2"/>
  <c r="B16" i="2"/>
  <c r="C16" i="2" s="1"/>
  <c r="I16" i="2"/>
  <c r="H16" i="2"/>
  <c r="O8" i="2"/>
  <c r="N8" i="2"/>
  <c r="K8" i="2"/>
  <c r="L8" i="2"/>
  <c r="B8" i="2"/>
  <c r="C8" i="2" s="1"/>
  <c r="D17" i="1"/>
  <c r="H17" i="1"/>
  <c r="C17" i="1"/>
  <c r="I17" i="1"/>
  <c r="F17" i="1"/>
  <c r="E17" i="1"/>
  <c r="C16" i="1"/>
  <c r="I16" i="1"/>
  <c r="H16" i="1"/>
  <c r="F16" i="1"/>
  <c r="E16" i="1"/>
  <c r="D16" i="1"/>
  <c r="H15" i="1"/>
  <c r="I15" i="1" s="1"/>
  <c r="F15" i="1"/>
  <c r="E15" i="1"/>
  <c r="D15" i="1"/>
  <c r="C15" i="1"/>
  <c r="V44" i="7"/>
  <c r="P44" i="7" s="1"/>
  <c r="N44" i="7" l="1"/>
  <c r="O44" i="7"/>
</calcChain>
</file>

<file path=xl/sharedStrings.xml><?xml version="1.0" encoding="utf-8"?>
<sst xmlns="http://schemas.openxmlformats.org/spreadsheetml/2006/main" count="672" uniqueCount="71">
  <si>
    <t xml:space="preserve">MOBILE OFFICE -BASE PREMIUM RATES USED TO CALCULATE PREMIUMS FOR EACH FORTNIGHT </t>
  </si>
  <si>
    <t>Premium Levy</t>
  </si>
  <si>
    <t>MOBILE OFFICE - BASE PREMIUM SHEETFOR THIRD PARTY BODILY INJURY AND DEATH (ACT ONLY)</t>
  </si>
  <si>
    <t>Levy</t>
  </si>
  <si>
    <t>BASE PREMIUM+ Levy</t>
  </si>
  <si>
    <t>1 QTR</t>
  </si>
  <si>
    <t>2 QTR</t>
  </si>
  <si>
    <t>3 QTR</t>
  </si>
  <si>
    <t>4 QTR</t>
  </si>
  <si>
    <t>Base Premium</t>
  </si>
  <si>
    <t>PRIVATE CAR UP TO 9 SEATS- Pleasure Use Only</t>
  </si>
  <si>
    <t>1 Qtr</t>
  </si>
  <si>
    <t>PRIVATE CAR UP TO 9 SEATS- Pleasure and Insured's Business Use only</t>
  </si>
  <si>
    <t>2 Qtr</t>
  </si>
  <si>
    <t>BUS &gt; 9 SEATS - Domestic Use Only</t>
  </si>
  <si>
    <t>3 Qtr</t>
  </si>
  <si>
    <t>BUS &gt; 9 SEATS - Domestic and Insured's Business Use Only</t>
  </si>
  <si>
    <t>4 Qtr</t>
  </si>
  <si>
    <t>PUBLIC TRANSPORT (Buses, Taxis and Vehicles for Hire)</t>
  </si>
  <si>
    <t>CONTRACTED RIDES (Yango, Uber, Lyft, Go, Unka, etc) and School Buses</t>
  </si>
  <si>
    <t>COMMERCIAL VEHICLES (TRUCKS) UP TO 16 TONNES</t>
  </si>
  <si>
    <t>COMMERCIAL VEHICLES (TRUCKS)  &gt; 16 TONNES</t>
  </si>
  <si>
    <t>SPECIAL TYPES (Ambulances, Hearses, Fire Tenders)</t>
  </si>
  <si>
    <t>TRAILER WITH BUS</t>
  </si>
  <si>
    <t>TRAILER WITH TRUCK</t>
  </si>
  <si>
    <t>VENT/BOAT TRAILER</t>
  </si>
  <si>
    <t>MOTOR CYCLE-Pleasure Use only</t>
  </si>
  <si>
    <t xml:space="preserve">MOTOR CYCLE-Pleasure and Business Use </t>
  </si>
  <si>
    <t xml:space="preserve"> </t>
  </si>
  <si>
    <t>MOBILE OFFICE - BASE PREMIUM SHEET FOR ACT +  THIRD PARTY  PROPERTY DAMAGE</t>
  </si>
  <si>
    <t>MOTOR CYCLE-Pleasure and Business Use</t>
  </si>
  <si>
    <r>
      <t xml:space="preserve">PREMIUM RATES APPLICABLE FOR 1ST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</si>
  <si>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t>Spl Factor</t>
  </si>
  <si>
    <t>one qtr</t>
  </si>
  <si>
    <t>three qtr</t>
  </si>
  <si>
    <t>five qtr</t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</si>
  <si>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</t>
    </r>
    <r>
      <rPr>
        <b/>
        <sz val="9"/>
        <color rgb="FFC00000"/>
        <rFont val="Calibri"/>
        <family val="2"/>
      </rPr>
      <t>1ST FORTNIGHT</t>
    </r>
  </si>
  <si>
    <t>Prem. Tax</t>
  </si>
  <si>
    <t>Tax Factor</t>
  </si>
  <si>
    <t>two qtr</t>
  </si>
  <si>
    <t>4 qtr</t>
  </si>
  <si>
    <r>
      <rPr>
        <b/>
        <sz val="9"/>
        <color rgb="FFFF0000"/>
        <rFont val="Calibri"/>
        <family val="2"/>
      </rPr>
      <t>ACT ONLY</t>
    </r>
    <r>
      <rPr>
        <b/>
        <sz val="9"/>
        <color indexed="8"/>
        <rFont val="Calibri"/>
        <family val="2"/>
      </rPr>
      <t xml:space="preserve"> - (THIS COVERS BODILY INJURY/DEATH TO THIRD PARTY)</t>
    </r>
  </si>
  <si>
    <t>Prem+tax</t>
  </si>
  <si>
    <t xml:space="preserve">TYPE OF </t>
  </si>
  <si>
    <t>ONE</t>
  </si>
  <si>
    <t>QUARTER</t>
  </si>
  <si>
    <t xml:space="preserve">TWO </t>
  </si>
  <si>
    <t>QUARTERS</t>
  </si>
  <si>
    <t>THREE</t>
  </si>
  <si>
    <t>FOUR</t>
  </si>
  <si>
    <t>FIVE</t>
  </si>
  <si>
    <t xml:space="preserve">BASE </t>
  </si>
  <si>
    <t>VEHICLE</t>
  </si>
  <si>
    <t>PREMIUM</t>
  </si>
  <si>
    <t>TOTAL</t>
  </si>
  <si>
    <t>TRAILER FOR BUS</t>
  </si>
  <si>
    <t>TRAILER FOR TRUCK</t>
  </si>
  <si>
    <t>MOTOR CYCLE-Pleasure and Business Use (Excluding Hire)</t>
  </si>
  <si>
    <r>
      <t>THIRD PARTY ONLY -</t>
    </r>
    <r>
      <rPr>
        <sz val="8"/>
        <rFont val="Calibri"/>
        <family val="2"/>
      </rPr>
      <t xml:space="preserve"> (ACT ONLY + THIRD PARTY PROPERTY DAMAGE)</t>
    </r>
  </si>
  <si>
    <r>
      <t xml:space="preserve">VALID FROM </t>
    </r>
    <r>
      <rPr>
        <b/>
        <sz val="9"/>
        <color rgb="FFFF0000"/>
        <rFont val="Calibri"/>
        <family val="2"/>
      </rPr>
      <t>16th TO last DAY OF FIRST MONTH</t>
    </r>
    <r>
      <rPr>
        <b/>
        <sz val="9"/>
        <rFont val="Calibri"/>
        <family val="2"/>
      </rPr>
      <t xml:space="preserve"> OF THE QUARTER - 2nd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</si>
  <si>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Second MONTH</t>
    </r>
    <r>
      <rPr>
        <b/>
        <sz val="9"/>
        <rFont val="Calibri"/>
        <family val="2"/>
      </rPr>
      <t xml:space="preserve"> OF THE QUARTER - 3rd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</si>
  <si>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16th TO last DAY OF SECOND MONTH</t>
    </r>
    <r>
      <rPr>
        <b/>
        <sz val="9"/>
        <rFont val="Calibri"/>
        <family val="2"/>
      </rPr>
      <t xml:space="preserve"> OF THE QUARTER - 4th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</si>
  <si>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THIRD MONTH</t>
    </r>
    <r>
      <rPr>
        <b/>
        <sz val="9"/>
        <rFont val="Calibri"/>
        <family val="2"/>
      </rPr>
      <t xml:space="preserve"> OF THE QUARTER - 5TH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</si>
  <si>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VALID FROM </t>
    </r>
    <r>
      <rPr>
        <b/>
        <sz val="9"/>
        <color rgb="FFFF0000"/>
        <rFont val="Calibri"/>
        <family val="2"/>
      </rPr>
      <t>1ST TO 16TH DAY OF THIRD MONTH</t>
    </r>
    <r>
      <rPr>
        <b/>
        <sz val="9"/>
        <rFont val="Calibri"/>
        <family val="2"/>
      </rPr>
      <t xml:space="preserve"> OF THE QUARTER - 6TH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</si>
  <si>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PREMIUM RATES APPLICABLE FOR 6TH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</si>
  <si>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5TH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</si>
  <si>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4TH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</si>
  <si>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3RD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</si>
  <si>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2ND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</si>
  <si>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t>PRIVATE CAR UP TO 9 SEATS- Pleasure, Insured's Business Use (Excluding Hire)</t>
  </si>
  <si>
    <t>BUS &gt; 9 SEATS - Domestic, Business Use (Excluding Hire)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</si>
</sst>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sz val="9"/>
      <color theme="1"/>
      <name val="Times New Roman"/>
      <family val="1"/>
    </font>
    <font>
      <b/>
      <sz val="11"/>
      <color indexed="63"/>
      <name val="Cambria"/>
      <family val="1"/>
    </font>
    <font>
      <sz val="8"/>
      <color indexed="8"/>
      <name val="Calibri"/>
      <family val="2"/>
    </font>
    <font>
      <b/>
      <sz val="9"/>
      <color indexed="63"/>
      <name val="Times New Roman"/>
      <family val="1"/>
    </font>
    <font>
      <b/>
      <sz val="9"/>
      <color rgb="FF3F3F3F"/>
      <name val="Times New Roman"/>
      <family val="1"/>
    </font>
    <font>
      <b/>
      <sz val="9"/>
      <color rgb="FFFF0000"/>
      <name val="Times New Roman"/>
      <family val="1"/>
    </font>
    <font>
      <b/>
      <sz val="9"/>
      <color indexed="8"/>
      <name val="Calibri"/>
      <family val="2"/>
    </font>
    <font>
      <b/>
      <sz val="9"/>
      <color rgb="FFFF0000"/>
      <name val="Calibri"/>
      <family val="2"/>
    </font>
    <font>
      <b/>
      <sz val="16"/>
      <color indexed="8"/>
      <name val="Calibri"/>
      <family val="2"/>
    </font>
    <font>
      <b/>
      <sz val="9"/>
      <name val="Calibri"/>
      <family val="2"/>
    </font>
    <font>
      <b/>
      <sz val="9"/>
      <color rgb="FFC00000"/>
      <name val="Calibri"/>
      <family val="2"/>
    </font>
    <font>
      <sz val="9"/>
      <color theme="1"/>
      <name val="Calibri"/>
      <family val="2"/>
      <scheme val="minor"/>
    </font>
    <font>
      <b/>
      <sz val="8"/>
      <color indexed="8"/>
      <name val="Calibri"/>
      <family val="2"/>
    </font>
    <font>
      <b/>
      <sz val="11"/>
      <color indexed="8"/>
      <name val="Calibri"/>
      <family val="2"/>
    </font>
    <font>
      <b/>
      <sz val="8"/>
      <color rgb="FFC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indexed="10"/>
      <name val="Calibri"/>
      <family val="2"/>
    </font>
    <font>
      <sz val="8"/>
      <color rgb="FFFF0000"/>
      <name val="Calibri"/>
      <family val="2"/>
    </font>
    <font>
      <sz val="8"/>
      <color rgb="FFC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43" fontId="0" fillId="0" borderId="0" xfId="1" applyFont="1"/>
    <xf numFmtId="0" fontId="5" fillId="0" borderId="0" xfId="0" applyFont="1"/>
    <xf numFmtId="0" fontId="2" fillId="0" borderId="2" xfId="2" applyFill="1" applyBorder="1"/>
    <xf numFmtId="0" fontId="6" fillId="0" borderId="2" xfId="2" applyFont="1" applyFill="1" applyBorder="1"/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6" fillId="2" borderId="3" xfId="2" applyFont="1" applyBorder="1"/>
    <xf numFmtId="0" fontId="1" fillId="0" borderId="0" xfId="0" applyFont="1"/>
    <xf numFmtId="0" fontId="6" fillId="2" borderId="3" xfId="2" applyFont="1" applyBorder="1" applyAlignment="1">
      <alignment horizontal="center"/>
    </xf>
    <xf numFmtId="0" fontId="7" fillId="0" borderId="2" xfId="0" applyFont="1" applyBorder="1"/>
    <xf numFmtId="43" fontId="8" fillId="3" borderId="4" xfId="1" applyFont="1" applyFill="1" applyBorder="1"/>
    <xf numFmtId="164" fontId="8" fillId="2" borderId="1" xfId="2" applyNumberFormat="1" applyFont="1"/>
    <xf numFmtId="0" fontId="8" fillId="2" borderId="1" xfId="2" applyFont="1"/>
    <xf numFmtId="0" fontId="8" fillId="2" borderId="1" xfId="2" applyNumberFormat="1" applyFont="1"/>
    <xf numFmtId="164" fontId="8" fillId="2" borderId="1" xfId="1" applyNumberFormat="1" applyFont="1" applyFill="1" applyBorder="1"/>
    <xf numFmtId="43" fontId="5" fillId="0" borderId="0" xfId="1" applyFont="1"/>
    <xf numFmtId="43" fontId="8" fillId="0" borderId="2" xfId="1" applyFont="1" applyFill="1" applyBorder="1"/>
    <xf numFmtId="164" fontId="8" fillId="2" borderId="5" xfId="2" applyNumberFormat="1" applyFont="1" applyBorder="1"/>
    <xf numFmtId="0" fontId="5" fillId="4" borderId="2" xfId="0" applyFont="1" applyFill="1" applyBorder="1"/>
    <xf numFmtId="164" fontId="8" fillId="2" borderId="6" xfId="1" applyNumberFormat="1" applyFont="1" applyFill="1" applyBorder="1"/>
    <xf numFmtId="0" fontId="8" fillId="2" borderId="7" xfId="2" applyFont="1" applyBorder="1"/>
    <xf numFmtId="164" fontId="8" fillId="2" borderId="2" xfId="1" applyNumberFormat="1" applyFont="1" applyFill="1" applyBorder="1"/>
    <xf numFmtId="43" fontId="8" fillId="2" borderId="5" xfId="1" applyFont="1" applyFill="1" applyBorder="1"/>
    <xf numFmtId="43" fontId="8" fillId="2" borderId="1" xfId="1" applyFont="1" applyFill="1" applyBorder="1"/>
    <xf numFmtId="43" fontId="8" fillId="2" borderId="7" xfId="1" applyFont="1" applyFill="1" applyBorder="1"/>
    <xf numFmtId="43" fontId="8" fillId="2" borderId="2" xfId="1" applyFont="1" applyFill="1" applyBorder="1"/>
    <xf numFmtId="0" fontId="8" fillId="2" borderId="2" xfId="2" applyFont="1" applyBorder="1"/>
    <xf numFmtId="0" fontId="9" fillId="2" borderId="1" xfId="2" applyFont="1"/>
    <xf numFmtId="0" fontId="8" fillId="2" borderId="6" xfId="2" applyFont="1" applyBorder="1"/>
    <xf numFmtId="0" fontId="8" fillId="2" borderId="6" xfId="2" applyFont="1" applyBorder="1" applyAlignment="1">
      <alignment horizontal="center"/>
    </xf>
    <xf numFmtId="0" fontId="8" fillId="2" borderId="6" xfId="2" applyFont="1" applyBorder="1" applyAlignment="1">
      <alignment horizontal="right"/>
    </xf>
    <xf numFmtId="43" fontId="8" fillId="4" borderId="2" xfId="1" applyFont="1" applyFill="1" applyBorder="1"/>
    <xf numFmtId="164" fontId="8" fillId="2" borderId="2" xfId="2" applyNumberFormat="1" applyFont="1" applyBorder="1"/>
    <xf numFmtId="0" fontId="8" fillId="2" borderId="2" xfId="2" applyFont="1" applyBorder="1" applyAlignment="1">
      <alignment horizontal="right"/>
    </xf>
    <xf numFmtId="1" fontId="8" fillId="2" borderId="2" xfId="2" applyNumberFormat="1" applyFont="1" applyBorder="1"/>
    <xf numFmtId="165" fontId="5" fillId="5" borderId="0" xfId="0" applyNumberFormat="1" applyFont="1" applyFill="1"/>
    <xf numFmtId="164" fontId="8" fillId="2" borderId="2" xfId="1" applyNumberFormat="1" applyFont="1" applyFill="1" applyBorder="1" applyAlignment="1">
      <alignment horizontal="right"/>
    </xf>
    <xf numFmtId="0" fontId="10" fillId="2" borderId="2" xfId="2" applyFont="1" applyBorder="1"/>
    <xf numFmtId="0" fontId="8" fillId="4" borderId="2" xfId="2" applyFont="1" applyFill="1" applyBorder="1"/>
    <xf numFmtId="1" fontId="10" fillId="2" borderId="2" xfId="2" applyNumberFormat="1" applyFont="1" applyBorder="1"/>
    <xf numFmtId="0" fontId="8" fillId="0" borderId="2" xfId="2" applyFont="1" applyFill="1" applyBorder="1"/>
    <xf numFmtId="164" fontId="8" fillId="2" borderId="5" xfId="1" applyNumberFormat="1" applyFont="1" applyFill="1" applyBorder="1"/>
    <xf numFmtId="164" fontId="8" fillId="2" borderId="0" xfId="1" applyNumberFormat="1" applyFont="1" applyFill="1" applyBorder="1"/>
    <xf numFmtId="0" fontId="11" fillId="0" borderId="0" xfId="0" applyFont="1"/>
    <xf numFmtId="2" fontId="11" fillId="6" borderId="0" xfId="0" applyNumberFormat="1" applyFont="1" applyFill="1"/>
    <xf numFmtId="0" fontId="13" fillId="0" borderId="0" xfId="0" applyFont="1"/>
    <xf numFmtId="9" fontId="0" fillId="0" borderId="0" xfId="0" applyNumberFormat="1"/>
    <xf numFmtId="0" fontId="14" fillId="0" borderId="0" xfId="0" applyFont="1" applyAlignment="1">
      <alignment horizontal="left"/>
    </xf>
    <xf numFmtId="0" fontId="14" fillId="7" borderId="0" xfId="0" applyFont="1" applyFill="1" applyAlignment="1">
      <alignment horizontal="left"/>
    </xf>
    <xf numFmtId="0" fontId="16" fillId="0" borderId="0" xfId="0" applyFont="1"/>
    <xf numFmtId="1" fontId="16" fillId="6" borderId="0" xfId="0" applyNumberFormat="1" applyFont="1" applyFill="1"/>
    <xf numFmtId="0" fontId="16" fillId="5" borderId="0" xfId="0" applyFont="1" applyFill="1"/>
    <xf numFmtId="0" fontId="11" fillId="5" borderId="0" xfId="0" applyFont="1" applyFill="1"/>
    <xf numFmtId="0" fontId="11" fillId="7" borderId="0" xfId="0" applyFont="1" applyFill="1"/>
    <xf numFmtId="1" fontId="11" fillId="0" borderId="0" xfId="0" applyNumberFormat="1" applyFont="1"/>
    <xf numFmtId="0" fontId="17" fillId="0" borderId="2" xfId="0" applyFont="1" applyBorder="1" applyAlignment="1">
      <alignment horizontal="right"/>
    </xf>
    <xf numFmtId="0" fontId="18" fillId="0" borderId="0" xfId="0" applyFont="1"/>
    <xf numFmtId="41" fontId="2" fillId="2" borderId="0" xfId="2" applyNumberFormat="1" applyBorder="1"/>
    <xf numFmtId="0" fontId="7" fillId="0" borderId="2" xfId="0" applyFont="1" applyBorder="1" applyAlignment="1">
      <alignment horizontal="right"/>
    </xf>
    <xf numFmtId="41" fontId="6" fillId="2" borderId="8" xfId="2" applyNumberFormat="1" applyFont="1" applyBorder="1" applyAlignment="1">
      <alignment horizontal="center"/>
    </xf>
    <xf numFmtId="41" fontId="7" fillId="0" borderId="2" xfId="0" applyNumberFormat="1" applyFont="1" applyBorder="1"/>
    <xf numFmtId="41" fontId="19" fillId="0" borderId="2" xfId="0" applyNumberFormat="1" applyFont="1" applyBorder="1"/>
    <xf numFmtId="41" fontId="20" fillId="0" borderId="2" xfId="0" applyNumberFormat="1" applyFont="1" applyBorder="1"/>
    <xf numFmtId="41" fontId="21" fillId="0" borderId="2" xfId="0" applyNumberFormat="1" applyFont="1" applyBorder="1"/>
    <xf numFmtId="41" fontId="18" fillId="0" borderId="0" xfId="0" applyNumberFormat="1" applyFont="1"/>
    <xf numFmtId="41" fontId="6" fillId="2" borderId="0" xfId="2" applyNumberFormat="1" applyFont="1" applyBorder="1"/>
    <xf numFmtId="0" fontId="7" fillId="5" borderId="2" xfId="0" applyFont="1" applyFill="1" applyBorder="1"/>
    <xf numFmtId="0" fontId="22" fillId="0" borderId="0" xfId="0" applyFont="1"/>
    <xf numFmtId="41" fontId="22" fillId="0" borderId="0" xfId="0" applyNumberFormat="1" applyFont="1"/>
    <xf numFmtId="41" fontId="7" fillId="0" borderId="0" xfId="0" applyNumberFormat="1" applyFont="1"/>
    <xf numFmtId="41" fontId="0" fillId="0" borderId="0" xfId="0" applyNumberFormat="1"/>
    <xf numFmtId="0" fontId="23" fillId="0" borderId="0" xfId="0" applyFont="1"/>
    <xf numFmtId="41" fontId="23" fillId="0" borderId="0" xfId="0" applyNumberFormat="1" applyFont="1"/>
    <xf numFmtId="41" fontId="21" fillId="0" borderId="0" xfId="0" applyNumberFormat="1" applyFont="1"/>
    <xf numFmtId="164" fontId="19" fillId="0" borderId="2" xfId="1" applyNumberFormat="1" applyFont="1" applyBorder="1"/>
    <xf numFmtId="41" fontId="17" fillId="0" borderId="2" xfId="0" applyNumberFormat="1" applyFont="1" applyBorder="1"/>
    <xf numFmtId="41" fontId="24" fillId="0" borderId="2" xfId="0" applyNumberFormat="1" applyFont="1" applyBorder="1"/>
    <xf numFmtId="164" fontId="8" fillId="5" borderId="1" xfId="1" applyNumberFormat="1" applyFont="1" applyFill="1" applyBorder="1"/>
    <xf numFmtId="165" fontId="19" fillId="5" borderId="2" xfId="0" applyNumberFormat="1" applyFont="1" applyFill="1" applyBorder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25" zoomScale="90" zoomScaleNormal="90" workbookViewId="0">
      <selection activeCell="A4" sqref="A4:A17"/>
    </sheetView>
  </sheetViews>
  <sheetFormatPr defaultRowHeight="14.4" x14ac:dyDescent="0.3"/>
  <cols>
    <col min="1" max="1" width="52.88671875" customWidth="1"/>
    <col min="2" max="2" width="17" customWidth="1"/>
    <col min="3" max="3" width="15.88671875" customWidth="1"/>
    <col min="4" max="4" width="16.44140625" customWidth="1"/>
    <col min="5" max="5" width="16.5546875" customWidth="1"/>
    <col min="6" max="6" width="17.33203125" customWidth="1"/>
    <col min="7" max="7" width="16.88671875" customWidth="1"/>
    <col min="8" max="8" width="8.88671875" style="4"/>
    <col min="9" max="9" width="10.88671875" style="4" customWidth="1"/>
    <col min="10" max="10" width="9.109375" style="4" bestFit="1" customWidth="1"/>
  </cols>
  <sheetData>
    <row r="1" spans="1:12" ht="15.6" x14ac:dyDescent="0.3">
      <c r="A1" s="1" t="s">
        <v>0</v>
      </c>
      <c r="F1" s="2" t="s">
        <v>1</v>
      </c>
      <c r="G1" s="3">
        <v>5</v>
      </c>
      <c r="H1" s="4">
        <v>1.5</v>
      </c>
      <c r="I1" s="4">
        <v>1.413</v>
      </c>
      <c r="J1" s="4">
        <v>1.5</v>
      </c>
    </row>
    <row r="2" spans="1:12" ht="36.6" x14ac:dyDescent="0.3">
      <c r="A2" s="5"/>
      <c r="B2" s="6" t="s">
        <v>2</v>
      </c>
      <c r="C2" s="5"/>
      <c r="D2" s="5"/>
      <c r="E2" s="5"/>
      <c r="F2" s="5"/>
      <c r="G2" s="5"/>
      <c r="H2" s="7" t="s">
        <v>3</v>
      </c>
      <c r="I2" s="8" t="s">
        <v>4</v>
      </c>
      <c r="J2" s="4">
        <v>1.5249999999999999</v>
      </c>
    </row>
    <row r="3" spans="1:12" x14ac:dyDescent="0.3">
      <c r="A3" s="9"/>
      <c r="B3" s="10"/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</row>
    <row r="4" spans="1:12" x14ac:dyDescent="0.3">
      <c r="A4" s="12" t="s">
        <v>10</v>
      </c>
      <c r="B4" s="13"/>
      <c r="C4" s="14">
        <f>G4*50%</f>
        <v>168.75</v>
      </c>
      <c r="D4" s="15">
        <f>G4*70%</f>
        <v>236.24999999999997</v>
      </c>
      <c r="E4" s="16">
        <f>G4*80%</f>
        <v>270</v>
      </c>
      <c r="F4" s="15">
        <f>VALUE(G4*100%)</f>
        <v>337.5</v>
      </c>
      <c r="G4" s="17">
        <f>G31*0.75</f>
        <v>337.5</v>
      </c>
      <c r="H4" s="18">
        <f>G4*$G$1/100</f>
        <v>16.875</v>
      </c>
      <c r="I4" s="18">
        <f>SUM(G4:H4)</f>
        <v>354.375</v>
      </c>
      <c r="K4" t="s">
        <v>11</v>
      </c>
      <c r="L4">
        <v>50</v>
      </c>
    </row>
    <row r="5" spans="1:12" x14ac:dyDescent="0.3">
      <c r="A5" s="12" t="s">
        <v>12</v>
      </c>
      <c r="B5" s="19"/>
      <c r="C5" s="20">
        <f t="shared" ref="C5:C17" si="0">G5*50%</f>
        <v>168.75</v>
      </c>
      <c r="D5" s="15">
        <f t="shared" ref="D5:D17" si="1">G5*70%</f>
        <v>236.24999999999997</v>
      </c>
      <c r="E5" s="16">
        <f t="shared" ref="E5:E17" si="2">G5*80%</f>
        <v>270</v>
      </c>
      <c r="F5" s="15">
        <f t="shared" ref="F5:F17" si="3">VALUE(G5*100%)</f>
        <v>337.5</v>
      </c>
      <c r="G5" s="17">
        <f>G32*0.75</f>
        <v>337.5</v>
      </c>
      <c r="H5" s="18">
        <f t="shared" ref="H5:H17" si="4">G5*$G$1/100</f>
        <v>16.875</v>
      </c>
      <c r="I5" s="18">
        <f t="shared" ref="I5:I17" si="5">SUM(G5:H5)</f>
        <v>354.375</v>
      </c>
      <c r="K5" t="s">
        <v>13</v>
      </c>
    </row>
    <row r="6" spans="1:12" x14ac:dyDescent="0.3">
      <c r="A6" s="12" t="s">
        <v>14</v>
      </c>
      <c r="B6" s="19"/>
      <c r="C6" s="20">
        <f t="shared" si="0"/>
        <v>253.125</v>
      </c>
      <c r="D6" s="15">
        <f t="shared" si="1"/>
        <v>354.375</v>
      </c>
      <c r="E6" s="16">
        <f t="shared" si="2"/>
        <v>405</v>
      </c>
      <c r="F6" s="15">
        <f t="shared" si="3"/>
        <v>506.25</v>
      </c>
      <c r="G6" s="17">
        <f t="shared" ref="G6:G17" si="6">G33*0.75</f>
        <v>506.25</v>
      </c>
      <c r="H6" s="18">
        <f t="shared" si="4"/>
        <v>25.3125</v>
      </c>
      <c r="I6" s="18">
        <f t="shared" si="5"/>
        <v>531.5625</v>
      </c>
      <c r="K6" t="s">
        <v>15</v>
      </c>
    </row>
    <row r="7" spans="1:12" x14ac:dyDescent="0.3">
      <c r="A7" s="12" t="s">
        <v>16</v>
      </c>
      <c r="B7" s="19"/>
      <c r="C7" s="20">
        <f t="shared" si="0"/>
        <v>253.125</v>
      </c>
      <c r="D7" s="15">
        <f t="shared" si="1"/>
        <v>354.375</v>
      </c>
      <c r="E7" s="16">
        <f t="shared" si="2"/>
        <v>405</v>
      </c>
      <c r="F7" s="15">
        <f t="shared" si="3"/>
        <v>506.25</v>
      </c>
      <c r="G7" s="17">
        <f t="shared" si="6"/>
        <v>506.25</v>
      </c>
      <c r="H7" s="18">
        <f t="shared" si="4"/>
        <v>25.3125</v>
      </c>
      <c r="I7" s="18">
        <f t="shared" si="5"/>
        <v>531.5625</v>
      </c>
      <c r="K7" t="s">
        <v>17</v>
      </c>
    </row>
    <row r="8" spans="1:12" x14ac:dyDescent="0.3">
      <c r="A8" s="12" t="s">
        <v>18</v>
      </c>
      <c r="B8" s="15"/>
      <c r="C8" s="14">
        <f t="shared" si="0"/>
        <v>281.25</v>
      </c>
      <c r="D8" s="15">
        <f t="shared" si="1"/>
        <v>393.75</v>
      </c>
      <c r="E8" s="16">
        <f t="shared" si="2"/>
        <v>450</v>
      </c>
      <c r="F8" s="15">
        <f t="shared" si="3"/>
        <v>562.5</v>
      </c>
      <c r="G8" s="17">
        <f t="shared" si="6"/>
        <v>562.5</v>
      </c>
      <c r="H8" s="18">
        <f t="shared" si="4"/>
        <v>28.125</v>
      </c>
      <c r="I8" s="18">
        <f t="shared" si="5"/>
        <v>590.625</v>
      </c>
    </row>
    <row r="9" spans="1:12" x14ac:dyDescent="0.3">
      <c r="A9" s="12" t="s">
        <v>19</v>
      </c>
      <c r="B9" s="15"/>
      <c r="C9" s="14">
        <f t="shared" si="0"/>
        <v>253.125</v>
      </c>
      <c r="D9" s="15">
        <f t="shared" si="1"/>
        <v>354.375</v>
      </c>
      <c r="E9" s="16">
        <f t="shared" si="2"/>
        <v>405</v>
      </c>
      <c r="F9" s="15">
        <f t="shared" si="3"/>
        <v>506.25</v>
      </c>
      <c r="G9" s="17">
        <f t="shared" si="6"/>
        <v>506.25</v>
      </c>
      <c r="H9" s="18">
        <f t="shared" si="4"/>
        <v>25.3125</v>
      </c>
      <c r="I9" s="18">
        <f t="shared" si="5"/>
        <v>531.5625</v>
      </c>
    </row>
    <row r="10" spans="1:12" x14ac:dyDescent="0.3">
      <c r="A10" s="12" t="s">
        <v>20</v>
      </c>
      <c r="B10" s="15"/>
      <c r="C10" s="14">
        <f t="shared" si="0"/>
        <v>206.25</v>
      </c>
      <c r="D10" s="15">
        <f t="shared" si="1"/>
        <v>288.75</v>
      </c>
      <c r="E10" s="16">
        <f t="shared" si="2"/>
        <v>330</v>
      </c>
      <c r="F10" s="15">
        <f t="shared" si="3"/>
        <v>412.5</v>
      </c>
      <c r="G10" s="17">
        <f t="shared" si="6"/>
        <v>412.5</v>
      </c>
      <c r="H10" s="18">
        <f t="shared" si="4"/>
        <v>20.625</v>
      </c>
      <c r="I10" s="18">
        <f t="shared" si="5"/>
        <v>433.125</v>
      </c>
    </row>
    <row r="11" spans="1:12" x14ac:dyDescent="0.3">
      <c r="A11" s="12" t="s">
        <v>21</v>
      </c>
      <c r="B11" s="15"/>
      <c r="C11" s="14">
        <f t="shared" si="0"/>
        <v>206.25</v>
      </c>
      <c r="D11" s="15">
        <f t="shared" si="1"/>
        <v>288.75</v>
      </c>
      <c r="E11" s="16">
        <f t="shared" si="2"/>
        <v>330</v>
      </c>
      <c r="F11" s="15">
        <f t="shared" si="3"/>
        <v>412.5</v>
      </c>
      <c r="G11" s="17">
        <f t="shared" si="6"/>
        <v>412.5</v>
      </c>
      <c r="H11" s="18">
        <f t="shared" si="4"/>
        <v>20.625</v>
      </c>
      <c r="I11" s="18">
        <f t="shared" si="5"/>
        <v>433.125</v>
      </c>
    </row>
    <row r="12" spans="1:12" x14ac:dyDescent="0.3">
      <c r="A12" s="12" t="s">
        <v>22</v>
      </c>
      <c r="B12" s="15"/>
      <c r="C12" s="14">
        <f t="shared" si="0"/>
        <v>168.75</v>
      </c>
      <c r="D12" s="15">
        <f t="shared" si="1"/>
        <v>236.24999999999997</v>
      </c>
      <c r="E12" s="16">
        <f t="shared" si="2"/>
        <v>270</v>
      </c>
      <c r="F12" s="15">
        <f t="shared" si="3"/>
        <v>337.5</v>
      </c>
      <c r="G12" s="17">
        <f t="shared" si="6"/>
        <v>337.5</v>
      </c>
      <c r="H12" s="18">
        <f t="shared" si="4"/>
        <v>16.875</v>
      </c>
      <c r="I12" s="18">
        <f t="shared" si="5"/>
        <v>354.375</v>
      </c>
    </row>
    <row r="13" spans="1:12" x14ac:dyDescent="0.3">
      <c r="A13" s="12" t="s">
        <v>23</v>
      </c>
      <c r="B13" s="15"/>
      <c r="C13" s="14">
        <f t="shared" si="0"/>
        <v>206.25</v>
      </c>
      <c r="D13" s="15">
        <f t="shared" si="1"/>
        <v>288.75</v>
      </c>
      <c r="E13" s="16">
        <f t="shared" si="2"/>
        <v>330</v>
      </c>
      <c r="F13" s="15">
        <f t="shared" si="3"/>
        <v>412.5</v>
      </c>
      <c r="G13" s="17">
        <f t="shared" si="6"/>
        <v>412.5</v>
      </c>
      <c r="H13" s="18">
        <f t="shared" si="4"/>
        <v>20.625</v>
      </c>
      <c r="I13" s="18">
        <f t="shared" si="5"/>
        <v>433.125</v>
      </c>
    </row>
    <row r="14" spans="1:12" x14ac:dyDescent="0.3">
      <c r="A14" s="12" t="s">
        <v>24</v>
      </c>
      <c r="B14" s="15"/>
      <c r="C14" s="14">
        <f t="shared" si="0"/>
        <v>206.25</v>
      </c>
      <c r="D14" s="15">
        <f t="shared" si="1"/>
        <v>288.75</v>
      </c>
      <c r="E14" s="16">
        <f t="shared" si="2"/>
        <v>330</v>
      </c>
      <c r="F14" s="15">
        <f t="shared" si="3"/>
        <v>412.5</v>
      </c>
      <c r="G14" s="17">
        <f t="shared" si="6"/>
        <v>412.5</v>
      </c>
      <c r="H14" s="18">
        <f t="shared" si="4"/>
        <v>20.625</v>
      </c>
      <c r="I14" s="18">
        <f t="shared" si="5"/>
        <v>433.125</v>
      </c>
    </row>
    <row r="15" spans="1:12" x14ac:dyDescent="0.3">
      <c r="A15" s="12" t="s">
        <v>25</v>
      </c>
      <c r="B15" s="15"/>
      <c r="C15" s="14">
        <f t="shared" si="0"/>
        <v>168.75</v>
      </c>
      <c r="D15" s="15">
        <f t="shared" si="1"/>
        <v>236.24999999999997</v>
      </c>
      <c r="E15" s="16">
        <f t="shared" si="2"/>
        <v>270</v>
      </c>
      <c r="F15" s="15">
        <f t="shared" si="3"/>
        <v>337.5</v>
      </c>
      <c r="G15" s="17">
        <f t="shared" si="6"/>
        <v>337.5</v>
      </c>
      <c r="H15" s="18">
        <f t="shared" si="4"/>
        <v>16.875</v>
      </c>
      <c r="I15" s="18">
        <f t="shared" si="5"/>
        <v>354.375</v>
      </c>
    </row>
    <row r="16" spans="1:12" x14ac:dyDescent="0.3">
      <c r="A16" s="12" t="s">
        <v>26</v>
      </c>
      <c r="B16" s="21"/>
      <c r="C16" s="20">
        <f t="shared" si="0"/>
        <v>168.75</v>
      </c>
      <c r="D16" s="15">
        <f t="shared" si="1"/>
        <v>236.24999999999997</v>
      </c>
      <c r="E16" s="16">
        <f t="shared" si="2"/>
        <v>270</v>
      </c>
      <c r="F16" s="15">
        <f t="shared" si="3"/>
        <v>337.5</v>
      </c>
      <c r="G16" s="22">
        <f t="shared" si="6"/>
        <v>337.5</v>
      </c>
      <c r="H16" s="18">
        <f t="shared" si="4"/>
        <v>16.875</v>
      </c>
      <c r="I16" s="18">
        <f t="shared" si="5"/>
        <v>354.375</v>
      </c>
    </row>
    <row r="17" spans="1:10" x14ac:dyDescent="0.3">
      <c r="A17" s="12" t="s">
        <v>27</v>
      </c>
      <c r="B17" s="21"/>
      <c r="C17" s="20">
        <f t="shared" si="0"/>
        <v>168.75</v>
      </c>
      <c r="D17" s="15">
        <f t="shared" si="1"/>
        <v>236.24999999999997</v>
      </c>
      <c r="E17" s="16">
        <f t="shared" si="2"/>
        <v>270</v>
      </c>
      <c r="F17" s="23">
        <f t="shared" si="3"/>
        <v>337.5</v>
      </c>
      <c r="G17" s="24">
        <f t="shared" si="6"/>
        <v>337.5</v>
      </c>
      <c r="H17" s="18">
        <f t="shared" si="4"/>
        <v>16.875</v>
      </c>
      <c r="I17" s="18">
        <f t="shared" si="5"/>
        <v>354.375</v>
      </c>
    </row>
    <row r="18" spans="1:10" x14ac:dyDescent="0.3">
      <c r="A18" s="12"/>
      <c r="B18" s="21"/>
      <c r="C18" s="25">
        <v>0</v>
      </c>
      <c r="D18" s="26">
        <v>0</v>
      </c>
      <c r="E18" s="26">
        <v>0</v>
      </c>
      <c r="F18" s="27">
        <v>0</v>
      </c>
      <c r="G18" s="28">
        <v>0</v>
      </c>
      <c r="H18" s="18">
        <v>0</v>
      </c>
      <c r="I18" s="18">
        <v>0</v>
      </c>
    </row>
    <row r="19" spans="1:10" x14ac:dyDescent="0.3">
      <c r="A19" s="12"/>
      <c r="B19" s="21"/>
      <c r="C19" s="25">
        <v>0</v>
      </c>
      <c r="D19" s="26">
        <v>0</v>
      </c>
      <c r="E19" s="26">
        <v>0</v>
      </c>
      <c r="F19" s="27">
        <v>0</v>
      </c>
      <c r="G19" s="28">
        <v>0</v>
      </c>
      <c r="H19" s="18">
        <v>0</v>
      </c>
      <c r="I19" s="18">
        <v>0</v>
      </c>
    </row>
    <row r="20" spans="1:10" x14ac:dyDescent="0.3">
      <c r="A20" s="12"/>
      <c r="B20" s="21"/>
      <c r="C20" s="25">
        <v>0</v>
      </c>
      <c r="D20" s="26">
        <v>0</v>
      </c>
      <c r="E20" s="26">
        <v>0</v>
      </c>
      <c r="F20" s="27">
        <v>0</v>
      </c>
      <c r="G20" s="28">
        <v>0</v>
      </c>
      <c r="H20" s="18">
        <v>0</v>
      </c>
      <c r="I20" s="18">
        <v>0</v>
      </c>
    </row>
    <row r="21" spans="1:10" x14ac:dyDescent="0.3">
      <c r="A21" s="12"/>
      <c r="B21" s="21"/>
      <c r="C21" s="25">
        <v>0</v>
      </c>
      <c r="D21" s="26">
        <v>0</v>
      </c>
      <c r="E21" s="26">
        <v>0</v>
      </c>
      <c r="F21" s="27">
        <v>0</v>
      </c>
      <c r="G21" s="28">
        <v>0</v>
      </c>
      <c r="H21" s="18">
        <v>0</v>
      </c>
      <c r="I21" s="18">
        <v>0</v>
      </c>
    </row>
    <row r="22" spans="1:10" x14ac:dyDescent="0.3">
      <c r="A22" s="12"/>
      <c r="B22" s="21"/>
      <c r="C22" s="25">
        <v>0</v>
      </c>
      <c r="D22" s="26">
        <v>0</v>
      </c>
      <c r="E22" s="26">
        <v>0</v>
      </c>
      <c r="F22" s="27">
        <v>0</v>
      </c>
      <c r="G22" s="28">
        <v>0</v>
      </c>
      <c r="H22" s="18">
        <v>0</v>
      </c>
      <c r="I22" s="18">
        <v>0</v>
      </c>
    </row>
    <row r="23" spans="1:10" x14ac:dyDescent="0.3">
      <c r="A23" s="12"/>
      <c r="B23" s="21"/>
      <c r="C23" s="25">
        <v>0</v>
      </c>
      <c r="D23" s="26">
        <v>0</v>
      </c>
      <c r="E23" s="26">
        <v>0</v>
      </c>
      <c r="F23" s="27">
        <v>0</v>
      </c>
      <c r="G23" s="28">
        <v>0</v>
      </c>
      <c r="H23" s="18">
        <v>0</v>
      </c>
      <c r="I23" s="18">
        <v>0</v>
      </c>
    </row>
    <row r="24" spans="1:10" x14ac:dyDescent="0.3">
      <c r="A24" s="12"/>
      <c r="B24" s="21"/>
      <c r="C24" s="25">
        <v>0</v>
      </c>
      <c r="D24" s="26">
        <v>0</v>
      </c>
      <c r="E24" s="26">
        <v>0</v>
      </c>
      <c r="F24" s="27">
        <v>0</v>
      </c>
      <c r="G24" s="28">
        <v>0</v>
      </c>
      <c r="H24" s="18">
        <v>0</v>
      </c>
      <c r="I24" s="18">
        <v>0</v>
      </c>
    </row>
    <row r="25" spans="1:10" x14ac:dyDescent="0.3">
      <c r="A25" s="12"/>
      <c r="B25" s="21"/>
      <c r="C25" s="25">
        <v>0</v>
      </c>
      <c r="D25" s="26">
        <v>0</v>
      </c>
      <c r="E25" s="26">
        <v>0</v>
      </c>
      <c r="F25" s="27">
        <v>0</v>
      </c>
      <c r="G25" s="28">
        <v>0</v>
      </c>
      <c r="H25" s="18">
        <v>0</v>
      </c>
      <c r="I25" s="18">
        <v>0</v>
      </c>
    </row>
    <row r="26" spans="1:10" x14ac:dyDescent="0.3">
      <c r="A26" s="12"/>
      <c r="B26" s="21"/>
      <c r="C26" s="25">
        <v>0</v>
      </c>
      <c r="D26" s="26">
        <v>0</v>
      </c>
      <c r="E26" s="26">
        <v>0</v>
      </c>
      <c r="F26" s="27">
        <v>0</v>
      </c>
      <c r="G26" s="28">
        <v>0</v>
      </c>
      <c r="H26" s="18">
        <v>0</v>
      </c>
      <c r="I26" s="18">
        <v>0</v>
      </c>
    </row>
    <row r="27" spans="1:10" x14ac:dyDescent="0.3">
      <c r="A27" s="29"/>
      <c r="B27" s="21"/>
      <c r="C27" s="25">
        <v>0</v>
      </c>
      <c r="D27" s="26">
        <v>0</v>
      </c>
      <c r="E27" s="26">
        <v>0</v>
      </c>
      <c r="F27" s="27">
        <v>0</v>
      </c>
      <c r="G27" s="28">
        <v>0</v>
      </c>
      <c r="H27" s="18">
        <v>0</v>
      </c>
      <c r="I27" s="18">
        <v>0</v>
      </c>
    </row>
    <row r="28" spans="1:10" x14ac:dyDescent="0.3">
      <c r="A28" s="4"/>
      <c r="B28" s="4"/>
      <c r="C28" s="4"/>
      <c r="D28" s="4"/>
      <c r="E28" s="4"/>
      <c r="F28" s="4"/>
      <c r="G28" s="4"/>
      <c r="H28" s="18" t="s">
        <v>28</v>
      </c>
      <c r="I28" s="18" t="s">
        <v>28</v>
      </c>
    </row>
    <row r="29" spans="1:10" x14ac:dyDescent="0.3">
      <c r="A29" s="30"/>
      <c r="B29" s="15" t="s">
        <v>29</v>
      </c>
      <c r="C29" s="30"/>
      <c r="D29" s="30"/>
      <c r="E29" s="30"/>
      <c r="F29" s="30"/>
      <c r="G29" s="30"/>
      <c r="H29" s="18" t="s">
        <v>28</v>
      </c>
      <c r="I29" s="18" t="s">
        <v>28</v>
      </c>
    </row>
    <row r="30" spans="1:10" x14ac:dyDescent="0.3">
      <c r="A30" s="31"/>
      <c r="B30" s="4"/>
      <c r="C30" s="32" t="s">
        <v>5</v>
      </c>
      <c r="D30" s="33" t="s">
        <v>6</v>
      </c>
      <c r="E30" s="32" t="s">
        <v>7</v>
      </c>
      <c r="F30" s="32" t="s">
        <v>8</v>
      </c>
      <c r="G30" s="32" t="s">
        <v>9</v>
      </c>
      <c r="H30" s="18" t="s">
        <v>28</v>
      </c>
      <c r="I30" s="18" t="s">
        <v>28</v>
      </c>
    </row>
    <row r="31" spans="1:10" x14ac:dyDescent="0.3">
      <c r="A31" s="12" t="s">
        <v>10</v>
      </c>
      <c r="B31" s="34"/>
      <c r="C31" s="35">
        <f>G31*50%</f>
        <v>225</v>
      </c>
      <c r="D31" s="36">
        <f>G31*70%</f>
        <v>315</v>
      </c>
      <c r="E31" s="37">
        <f>G31*80%</f>
        <v>360</v>
      </c>
      <c r="F31" s="29">
        <f>G31*100%</f>
        <v>450</v>
      </c>
      <c r="G31" s="29">
        <f>450</f>
        <v>450</v>
      </c>
      <c r="H31" s="18">
        <f>G31*$G$1/100</f>
        <v>22.5</v>
      </c>
      <c r="I31" s="18">
        <f t="shared" ref="I31:I53" si="7">SUM(G31:H31)</f>
        <v>472.5</v>
      </c>
      <c r="J31" s="38">
        <f>G31*$H$1</f>
        <v>675</v>
      </c>
    </row>
    <row r="32" spans="1:10" x14ac:dyDescent="0.3">
      <c r="A32" s="12" t="s">
        <v>12</v>
      </c>
      <c r="B32" s="34"/>
      <c r="C32" s="35">
        <f>G32*50%</f>
        <v>225</v>
      </c>
      <c r="D32" s="39">
        <f>G32*70%</f>
        <v>315</v>
      </c>
      <c r="E32" s="37">
        <f>G32*80%</f>
        <v>360</v>
      </c>
      <c r="F32" s="37">
        <f>G32*100%</f>
        <v>450</v>
      </c>
      <c r="G32" s="37">
        <v>450</v>
      </c>
      <c r="H32" s="18">
        <f t="shared" ref="H32:H53" si="8">G32*$G$1/100</f>
        <v>22.5</v>
      </c>
      <c r="I32" s="18">
        <f t="shared" si="7"/>
        <v>472.5</v>
      </c>
      <c r="J32" s="38">
        <f>G32*$H$1</f>
        <v>675</v>
      </c>
    </row>
    <row r="33" spans="1:10" x14ac:dyDescent="0.3">
      <c r="A33" s="12" t="s">
        <v>14</v>
      </c>
      <c r="B33" s="34"/>
      <c r="C33" s="35">
        <f t="shared" ref="C33:C43" si="9">G33*50%</f>
        <v>337.5</v>
      </c>
      <c r="D33" s="39">
        <f t="shared" ref="D33:D43" si="10">G33*70%</f>
        <v>472.49999999999994</v>
      </c>
      <c r="E33" s="37">
        <f t="shared" ref="E33:E43" si="11">G33*80%</f>
        <v>540</v>
      </c>
      <c r="F33" s="29">
        <f t="shared" ref="F33:F44" si="12">G33*100%</f>
        <v>675</v>
      </c>
      <c r="G33" s="40">
        <f>750*0.9</f>
        <v>675</v>
      </c>
      <c r="H33" s="18">
        <f t="shared" si="8"/>
        <v>33.75</v>
      </c>
      <c r="I33" s="18">
        <f t="shared" si="7"/>
        <v>708.75</v>
      </c>
      <c r="J33" s="38">
        <f>G33*$J$1</f>
        <v>1012.5</v>
      </c>
    </row>
    <row r="34" spans="1:10" x14ac:dyDescent="0.3">
      <c r="A34" s="12" t="s">
        <v>16</v>
      </c>
      <c r="B34" s="34"/>
      <c r="C34" s="35">
        <f t="shared" si="9"/>
        <v>337.5</v>
      </c>
      <c r="D34" s="39">
        <f t="shared" si="10"/>
        <v>472.49999999999994</v>
      </c>
      <c r="E34" s="37">
        <f t="shared" si="11"/>
        <v>540</v>
      </c>
      <c r="F34" s="29">
        <f t="shared" si="12"/>
        <v>675</v>
      </c>
      <c r="G34" s="40">
        <f>750*0.9</f>
        <v>675</v>
      </c>
      <c r="H34" s="18">
        <f t="shared" si="8"/>
        <v>33.75</v>
      </c>
      <c r="I34" s="18">
        <f t="shared" si="7"/>
        <v>708.75</v>
      </c>
      <c r="J34" s="38">
        <f t="shared" ref="J34:J36" si="13">G34*$J$1</f>
        <v>1012.5</v>
      </c>
    </row>
    <row r="35" spans="1:10" x14ac:dyDescent="0.3">
      <c r="A35" s="12" t="s">
        <v>18</v>
      </c>
      <c r="B35" s="41"/>
      <c r="C35" s="35">
        <f t="shared" si="9"/>
        <v>375</v>
      </c>
      <c r="D35" s="39">
        <f t="shared" si="10"/>
        <v>525</v>
      </c>
      <c r="E35" s="37">
        <f t="shared" si="11"/>
        <v>600</v>
      </c>
      <c r="F35" s="29">
        <f t="shared" si="12"/>
        <v>750</v>
      </c>
      <c r="G35" s="40">
        <v>750</v>
      </c>
      <c r="H35" s="18">
        <f t="shared" si="8"/>
        <v>37.5</v>
      </c>
      <c r="I35" s="18">
        <f t="shared" si="7"/>
        <v>787.5</v>
      </c>
      <c r="J35" s="38">
        <f>G35*$J$1</f>
        <v>1125</v>
      </c>
    </row>
    <row r="36" spans="1:10" x14ac:dyDescent="0.3">
      <c r="A36" s="12" t="s">
        <v>19</v>
      </c>
      <c r="B36" s="41"/>
      <c r="C36" s="35">
        <f t="shared" si="9"/>
        <v>337.5</v>
      </c>
      <c r="D36" s="39">
        <f t="shared" si="10"/>
        <v>472.49999999999994</v>
      </c>
      <c r="E36" s="37">
        <f t="shared" si="11"/>
        <v>540</v>
      </c>
      <c r="F36" s="29">
        <f t="shared" si="12"/>
        <v>675</v>
      </c>
      <c r="G36" s="42">
        <f>G35*90%</f>
        <v>675</v>
      </c>
      <c r="H36" s="18">
        <f t="shared" si="8"/>
        <v>33.75</v>
      </c>
      <c r="I36" s="18">
        <f t="shared" si="7"/>
        <v>708.75</v>
      </c>
      <c r="J36" s="38">
        <f t="shared" si="13"/>
        <v>1012.5</v>
      </c>
    </row>
    <row r="37" spans="1:10" x14ac:dyDescent="0.3">
      <c r="A37" s="12" t="s">
        <v>20</v>
      </c>
      <c r="B37" s="29"/>
      <c r="C37" s="35">
        <f t="shared" si="9"/>
        <v>275</v>
      </c>
      <c r="D37" s="39">
        <f t="shared" si="10"/>
        <v>385</v>
      </c>
      <c r="E37" s="37">
        <f t="shared" si="11"/>
        <v>440</v>
      </c>
      <c r="F37" s="29">
        <f t="shared" si="12"/>
        <v>550</v>
      </c>
      <c r="G37" s="29">
        <v>550</v>
      </c>
      <c r="H37" s="18">
        <f t="shared" si="8"/>
        <v>27.5</v>
      </c>
      <c r="I37" s="18">
        <f t="shared" si="7"/>
        <v>577.5</v>
      </c>
      <c r="J37" s="38">
        <f>G37*$J$2</f>
        <v>838.75</v>
      </c>
    </row>
    <row r="38" spans="1:10" x14ac:dyDescent="0.3">
      <c r="A38" s="12" t="s">
        <v>21</v>
      </c>
      <c r="B38" s="29"/>
      <c r="C38" s="35">
        <f t="shared" si="9"/>
        <v>275</v>
      </c>
      <c r="D38" s="39">
        <f t="shared" si="10"/>
        <v>385</v>
      </c>
      <c r="E38" s="37">
        <f t="shared" si="11"/>
        <v>440</v>
      </c>
      <c r="F38" s="29">
        <f t="shared" si="12"/>
        <v>550</v>
      </c>
      <c r="G38" s="29">
        <v>550</v>
      </c>
      <c r="H38" s="18">
        <f t="shared" si="8"/>
        <v>27.5</v>
      </c>
      <c r="I38" s="18">
        <f t="shared" si="7"/>
        <v>577.5</v>
      </c>
      <c r="J38" s="38">
        <f>G38*$J$2</f>
        <v>838.75</v>
      </c>
    </row>
    <row r="39" spans="1:10" x14ac:dyDescent="0.3">
      <c r="A39" s="12" t="s">
        <v>22</v>
      </c>
      <c r="B39" s="29"/>
      <c r="C39" s="35">
        <f t="shared" si="9"/>
        <v>225</v>
      </c>
      <c r="D39" s="39">
        <f t="shared" si="10"/>
        <v>315</v>
      </c>
      <c r="E39" s="37">
        <f t="shared" si="11"/>
        <v>360</v>
      </c>
      <c r="F39" s="29">
        <f t="shared" si="12"/>
        <v>450</v>
      </c>
      <c r="G39" s="29">
        <v>450</v>
      </c>
      <c r="H39" s="18">
        <f t="shared" si="8"/>
        <v>22.5</v>
      </c>
      <c r="I39" s="18">
        <f t="shared" si="7"/>
        <v>472.5</v>
      </c>
      <c r="J39" s="38">
        <f>G39*$H$1</f>
        <v>675</v>
      </c>
    </row>
    <row r="40" spans="1:10" x14ac:dyDescent="0.3">
      <c r="A40" s="12" t="s">
        <v>23</v>
      </c>
      <c r="B40" s="29"/>
      <c r="C40" s="35">
        <f t="shared" si="9"/>
        <v>275</v>
      </c>
      <c r="D40" s="39">
        <f t="shared" si="10"/>
        <v>385</v>
      </c>
      <c r="E40" s="37">
        <f t="shared" si="11"/>
        <v>440</v>
      </c>
      <c r="F40" s="29">
        <f t="shared" si="12"/>
        <v>550</v>
      </c>
      <c r="G40" s="43">
        <f>G38</f>
        <v>550</v>
      </c>
      <c r="H40" s="18">
        <f t="shared" si="8"/>
        <v>27.5</v>
      </c>
      <c r="I40" s="18">
        <f t="shared" si="7"/>
        <v>577.5</v>
      </c>
      <c r="J40" s="38">
        <f>G40*$H$1</f>
        <v>825</v>
      </c>
    </row>
    <row r="41" spans="1:10" x14ac:dyDescent="0.3">
      <c r="A41" s="12" t="s">
        <v>24</v>
      </c>
      <c r="B41" s="29"/>
      <c r="C41" s="35">
        <f t="shared" si="9"/>
        <v>275</v>
      </c>
      <c r="D41" s="39">
        <f t="shared" si="10"/>
        <v>385</v>
      </c>
      <c r="E41" s="37">
        <f t="shared" si="11"/>
        <v>440</v>
      </c>
      <c r="F41" s="29">
        <f t="shared" si="12"/>
        <v>550</v>
      </c>
      <c r="G41" s="43">
        <f>G38</f>
        <v>550</v>
      </c>
      <c r="H41" s="18">
        <f t="shared" si="8"/>
        <v>27.5</v>
      </c>
      <c r="I41" s="18">
        <f t="shared" si="7"/>
        <v>577.5</v>
      </c>
      <c r="J41" s="38">
        <f>G41*$H$1</f>
        <v>825</v>
      </c>
    </row>
    <row r="42" spans="1:10" x14ac:dyDescent="0.3">
      <c r="A42" s="12" t="s">
        <v>25</v>
      </c>
      <c r="B42" s="29"/>
      <c r="C42" s="35">
        <f t="shared" si="9"/>
        <v>225</v>
      </c>
      <c r="D42" s="39">
        <f t="shared" si="10"/>
        <v>315</v>
      </c>
      <c r="E42" s="37">
        <f t="shared" si="11"/>
        <v>360</v>
      </c>
      <c r="F42" s="29">
        <f t="shared" si="12"/>
        <v>450</v>
      </c>
      <c r="G42" s="29">
        <f>G31</f>
        <v>450</v>
      </c>
      <c r="H42" s="18">
        <f t="shared" si="8"/>
        <v>22.5</v>
      </c>
      <c r="I42" s="18">
        <f t="shared" si="7"/>
        <v>472.5</v>
      </c>
      <c r="J42" s="38">
        <f>G42*$H$1</f>
        <v>675</v>
      </c>
    </row>
    <row r="43" spans="1:10" x14ac:dyDescent="0.3">
      <c r="A43" s="12" t="s">
        <v>26</v>
      </c>
      <c r="B43" s="29"/>
      <c r="C43" s="35">
        <f t="shared" si="9"/>
        <v>225</v>
      </c>
      <c r="D43" s="39">
        <f t="shared" si="10"/>
        <v>315</v>
      </c>
      <c r="E43" s="37">
        <f t="shared" si="11"/>
        <v>360</v>
      </c>
      <c r="F43" s="29">
        <f t="shared" si="12"/>
        <v>450</v>
      </c>
      <c r="G43" s="29">
        <f>G31</f>
        <v>450</v>
      </c>
      <c r="H43" s="18">
        <f t="shared" si="8"/>
        <v>22.5</v>
      </c>
      <c r="I43" s="18">
        <f t="shared" si="7"/>
        <v>472.5</v>
      </c>
      <c r="J43" s="38">
        <f t="shared" ref="J43:J45" si="14">G43*$H$1</f>
        <v>675</v>
      </c>
    </row>
    <row r="44" spans="1:10" x14ac:dyDescent="0.3">
      <c r="A44" s="12" t="s">
        <v>30</v>
      </c>
      <c r="B44" s="29"/>
      <c r="C44" s="35">
        <f>G44*50%</f>
        <v>225</v>
      </c>
      <c r="D44" s="39">
        <f>G44*70%</f>
        <v>315</v>
      </c>
      <c r="E44" s="37">
        <f>G44*80%</f>
        <v>360</v>
      </c>
      <c r="F44" s="29">
        <f t="shared" si="12"/>
        <v>450</v>
      </c>
      <c r="G44" s="29">
        <f>G31</f>
        <v>450</v>
      </c>
      <c r="H44" s="18">
        <f t="shared" si="8"/>
        <v>22.5</v>
      </c>
      <c r="I44" s="18">
        <f t="shared" si="7"/>
        <v>472.5</v>
      </c>
      <c r="J44" s="38">
        <f t="shared" si="14"/>
        <v>675</v>
      </c>
    </row>
    <row r="45" spans="1:10" x14ac:dyDescent="0.3">
      <c r="A45" s="12"/>
      <c r="B45" s="21"/>
      <c r="C45" s="44">
        <f>G45*50%</f>
        <v>225</v>
      </c>
      <c r="D45" s="17">
        <f>G45*70%</f>
        <v>315</v>
      </c>
      <c r="E45" s="17">
        <f>G45*80%</f>
        <v>360</v>
      </c>
      <c r="F45" s="17">
        <f>G45</f>
        <v>450</v>
      </c>
      <c r="G45" s="45">
        <f>G31</f>
        <v>450</v>
      </c>
      <c r="H45" s="18">
        <f t="shared" si="8"/>
        <v>22.5</v>
      </c>
      <c r="I45" s="18">
        <f t="shared" si="7"/>
        <v>472.5</v>
      </c>
      <c r="J45" s="38">
        <f t="shared" si="14"/>
        <v>675</v>
      </c>
    </row>
    <row r="46" spans="1:10" x14ac:dyDescent="0.3">
      <c r="A46" s="12"/>
      <c r="B46" s="21"/>
      <c r="C46" s="25">
        <v>0</v>
      </c>
      <c r="D46" s="26">
        <v>0</v>
      </c>
      <c r="E46" s="26">
        <v>0</v>
      </c>
      <c r="F46" s="26">
        <v>0</v>
      </c>
      <c r="G46" s="45">
        <v>0</v>
      </c>
      <c r="H46" s="18">
        <f t="shared" si="8"/>
        <v>0</v>
      </c>
      <c r="I46" s="18">
        <f t="shared" si="7"/>
        <v>0</v>
      </c>
      <c r="J46" s="18">
        <v>0</v>
      </c>
    </row>
    <row r="47" spans="1:10" x14ac:dyDescent="0.3">
      <c r="A47" s="12"/>
      <c r="B47" s="21"/>
      <c r="C47" s="25">
        <v>0</v>
      </c>
      <c r="D47" s="26">
        <v>0</v>
      </c>
      <c r="E47" s="26">
        <v>0</v>
      </c>
      <c r="F47" s="26">
        <v>0</v>
      </c>
      <c r="G47" s="45">
        <v>0</v>
      </c>
      <c r="H47" s="18">
        <f t="shared" si="8"/>
        <v>0</v>
      </c>
      <c r="I47" s="18">
        <f t="shared" si="7"/>
        <v>0</v>
      </c>
      <c r="J47" s="18">
        <v>0</v>
      </c>
    </row>
    <row r="48" spans="1:10" x14ac:dyDescent="0.3">
      <c r="A48" s="12"/>
      <c r="B48" s="21"/>
      <c r="C48" s="25">
        <v>0</v>
      </c>
      <c r="D48" s="26">
        <v>0</v>
      </c>
      <c r="E48" s="26">
        <v>0</v>
      </c>
      <c r="F48" s="26">
        <v>0</v>
      </c>
      <c r="G48" s="45">
        <v>0</v>
      </c>
      <c r="H48" s="18">
        <f t="shared" si="8"/>
        <v>0</v>
      </c>
      <c r="I48" s="18">
        <f t="shared" si="7"/>
        <v>0</v>
      </c>
      <c r="J48" s="18">
        <v>0</v>
      </c>
    </row>
    <row r="49" spans="1:10" x14ac:dyDescent="0.3">
      <c r="A49" s="12"/>
      <c r="B49" s="21"/>
      <c r="C49" s="25">
        <v>0</v>
      </c>
      <c r="D49" s="26">
        <v>0</v>
      </c>
      <c r="E49" s="26">
        <v>0</v>
      </c>
      <c r="F49" s="26">
        <v>0</v>
      </c>
      <c r="G49" s="45">
        <v>0</v>
      </c>
      <c r="H49" s="18">
        <f t="shared" si="8"/>
        <v>0</v>
      </c>
      <c r="I49" s="18">
        <f t="shared" si="7"/>
        <v>0</v>
      </c>
      <c r="J49" s="18">
        <v>0</v>
      </c>
    </row>
    <row r="50" spans="1:10" x14ac:dyDescent="0.3">
      <c r="A50" s="12"/>
      <c r="B50" s="21"/>
      <c r="C50" s="25">
        <v>0</v>
      </c>
      <c r="D50" s="26">
        <v>0</v>
      </c>
      <c r="E50" s="26">
        <v>0</v>
      </c>
      <c r="F50" s="26">
        <v>0</v>
      </c>
      <c r="G50" s="45">
        <v>0</v>
      </c>
      <c r="H50" s="18">
        <f t="shared" si="8"/>
        <v>0</v>
      </c>
      <c r="I50" s="18">
        <f t="shared" si="7"/>
        <v>0</v>
      </c>
      <c r="J50" s="18">
        <v>0</v>
      </c>
    </row>
    <row r="51" spans="1:10" x14ac:dyDescent="0.3">
      <c r="A51" s="12"/>
      <c r="B51" s="21"/>
      <c r="C51" s="25">
        <v>0</v>
      </c>
      <c r="D51" s="26">
        <v>0</v>
      </c>
      <c r="E51" s="26">
        <v>0</v>
      </c>
      <c r="F51" s="26">
        <v>0</v>
      </c>
      <c r="G51" s="45">
        <v>0</v>
      </c>
      <c r="H51" s="18">
        <f t="shared" si="8"/>
        <v>0</v>
      </c>
      <c r="I51" s="18">
        <f t="shared" si="7"/>
        <v>0</v>
      </c>
      <c r="J51" s="18">
        <v>0</v>
      </c>
    </row>
    <row r="52" spans="1:10" x14ac:dyDescent="0.3">
      <c r="A52" s="12"/>
      <c r="B52" s="21"/>
      <c r="C52" s="25">
        <v>0</v>
      </c>
      <c r="D52" s="26">
        <v>0</v>
      </c>
      <c r="E52" s="26">
        <v>0</v>
      </c>
      <c r="F52" s="26">
        <v>0</v>
      </c>
      <c r="G52" s="45">
        <v>0</v>
      </c>
      <c r="H52" s="18">
        <f t="shared" si="8"/>
        <v>0</v>
      </c>
      <c r="I52" s="18">
        <f t="shared" si="7"/>
        <v>0</v>
      </c>
      <c r="J52" s="18">
        <v>0</v>
      </c>
    </row>
    <row r="53" spans="1:10" x14ac:dyDescent="0.3">
      <c r="A53" s="12"/>
      <c r="B53" s="21"/>
      <c r="C53" s="25">
        <v>0</v>
      </c>
      <c r="D53" s="26">
        <v>0</v>
      </c>
      <c r="E53" s="26">
        <v>0</v>
      </c>
      <c r="F53" s="26">
        <v>0</v>
      </c>
      <c r="G53" s="45">
        <v>0</v>
      </c>
      <c r="H53" s="18">
        <f t="shared" si="8"/>
        <v>0</v>
      </c>
      <c r="I53" s="18">
        <f t="shared" si="7"/>
        <v>0</v>
      </c>
      <c r="J53" s="1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zoomScale="90" zoomScaleNormal="90" workbookViewId="0">
      <selection activeCell="A6" sqref="A6:A19"/>
    </sheetView>
  </sheetViews>
  <sheetFormatPr defaultRowHeight="14.4" x14ac:dyDescent="0.3"/>
  <cols>
    <col min="1" max="1" width="45.88671875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46" t="s">
        <v>31</v>
      </c>
      <c r="B1" s="46"/>
      <c r="C1" s="46"/>
      <c r="D1" s="46"/>
      <c r="E1" s="46"/>
      <c r="F1" s="46"/>
      <c r="G1" s="46"/>
      <c r="H1" s="46" t="s">
        <v>32</v>
      </c>
      <c r="I1" s="47">
        <v>0</v>
      </c>
      <c r="J1" s="46">
        <f>1+I1/100</f>
        <v>1</v>
      </c>
      <c r="K1" s="46"/>
      <c r="L1" s="46"/>
      <c r="M1" s="46"/>
      <c r="N1" s="46"/>
      <c r="O1" s="46">
        <v>0.57499999999999996</v>
      </c>
      <c r="P1" s="46"/>
      <c r="Q1" s="48"/>
      <c r="R1" t="s">
        <v>33</v>
      </c>
      <c r="S1" s="49">
        <v>0.36620000000000003</v>
      </c>
      <c r="T1" t="s">
        <v>34</v>
      </c>
      <c r="U1" s="49">
        <v>0.85199999999999998</v>
      </c>
      <c r="V1" t="s">
        <v>35</v>
      </c>
      <c r="W1" s="49">
        <v>1.133</v>
      </c>
    </row>
    <row r="2" spans="1:23" x14ac:dyDescent="0.3">
      <c r="A2" s="50" t="s">
        <v>36</v>
      </c>
      <c r="B2" s="50"/>
      <c r="C2" s="50"/>
      <c r="D2" s="50"/>
      <c r="E2" s="50"/>
      <c r="F2" s="50"/>
      <c r="G2" s="50"/>
      <c r="H2" s="50"/>
      <c r="I2" s="51" t="s">
        <v>28</v>
      </c>
      <c r="J2" s="52" t="s">
        <v>37</v>
      </c>
      <c r="K2" s="53">
        <v>5</v>
      </c>
      <c r="L2" s="52" t="s">
        <v>38</v>
      </c>
      <c r="M2" s="52">
        <f>1+K2/100</f>
        <v>1.05</v>
      </c>
      <c r="N2" s="52"/>
      <c r="O2" s="52"/>
      <c r="P2" s="54" t="s">
        <v>28</v>
      </c>
      <c r="R2" t="s">
        <v>39</v>
      </c>
      <c r="S2" s="49">
        <v>0.63200000000000001</v>
      </c>
      <c r="T2" t="s">
        <v>40</v>
      </c>
      <c r="U2" s="49">
        <v>1</v>
      </c>
    </row>
    <row r="3" spans="1:23" ht="15" customHeight="1" x14ac:dyDescent="0.4">
      <c r="A3" s="46" t="s">
        <v>41</v>
      </c>
      <c r="B3" s="46"/>
      <c r="C3" s="55">
        <v>1</v>
      </c>
      <c r="D3" s="46">
        <v>1</v>
      </c>
      <c r="E3" s="55">
        <v>1</v>
      </c>
      <c r="F3" s="46">
        <f>1</f>
        <v>1</v>
      </c>
      <c r="G3" s="46" t="s">
        <v>28</v>
      </c>
      <c r="H3" s="55">
        <v>1</v>
      </c>
      <c r="I3" s="56">
        <f>1</f>
        <v>1</v>
      </c>
      <c r="J3" s="46" t="s">
        <v>42</v>
      </c>
      <c r="K3" s="57">
        <f>(100+K2)</f>
        <v>105</v>
      </c>
      <c r="L3" s="55">
        <f>1</f>
        <v>1</v>
      </c>
      <c r="M3" s="46">
        <f>1</f>
        <v>1</v>
      </c>
      <c r="N3" s="55">
        <f>1</f>
        <v>1</v>
      </c>
      <c r="O3" s="46">
        <f>1</f>
        <v>1</v>
      </c>
      <c r="P3" s="46" t="s">
        <v>28</v>
      </c>
      <c r="Q3" s="48"/>
    </row>
    <row r="4" spans="1:23" x14ac:dyDescent="0.3">
      <c r="A4" s="12" t="s">
        <v>43</v>
      </c>
      <c r="B4" s="58" t="s">
        <v>44</v>
      </c>
      <c r="C4" s="58" t="s">
        <v>45</v>
      </c>
      <c r="D4" s="58" t="s">
        <v>28</v>
      </c>
      <c r="E4" s="58" t="s">
        <v>46</v>
      </c>
      <c r="F4" s="58" t="s">
        <v>47</v>
      </c>
      <c r="G4" s="58" t="s">
        <v>28</v>
      </c>
      <c r="H4" s="58" t="s">
        <v>48</v>
      </c>
      <c r="I4" s="58" t="s">
        <v>47</v>
      </c>
      <c r="J4" s="58" t="s">
        <v>28</v>
      </c>
      <c r="K4" s="58" t="s">
        <v>49</v>
      </c>
      <c r="L4" s="58" t="s">
        <v>47</v>
      </c>
      <c r="M4" s="58" t="s">
        <v>28</v>
      </c>
      <c r="N4" s="58" t="s">
        <v>50</v>
      </c>
      <c r="O4" s="58" t="s">
        <v>47</v>
      </c>
      <c r="P4" s="58" t="s">
        <v>28</v>
      </c>
      <c r="Q4" s="59"/>
      <c r="R4" s="60" t="s">
        <v>44</v>
      </c>
      <c r="S4" s="60" t="s">
        <v>46</v>
      </c>
      <c r="T4" s="60" t="s">
        <v>48</v>
      </c>
      <c r="U4" s="60" t="s">
        <v>49</v>
      </c>
      <c r="V4" s="60" t="s">
        <v>50</v>
      </c>
      <c r="W4" s="60" t="s">
        <v>51</v>
      </c>
    </row>
    <row r="5" spans="1:23" x14ac:dyDescent="0.3">
      <c r="A5" s="12" t="s">
        <v>52</v>
      </c>
      <c r="B5" s="12" t="s">
        <v>53</v>
      </c>
      <c r="C5" s="12" t="s">
        <v>3</v>
      </c>
      <c r="D5" s="61" t="s">
        <v>54</v>
      </c>
      <c r="E5" s="61" t="s">
        <v>53</v>
      </c>
      <c r="F5" s="61" t="s">
        <v>3</v>
      </c>
      <c r="G5" s="61" t="s">
        <v>54</v>
      </c>
      <c r="H5" s="61" t="s">
        <v>53</v>
      </c>
      <c r="I5" s="61" t="s">
        <v>3</v>
      </c>
      <c r="J5" s="61" t="s">
        <v>54</v>
      </c>
      <c r="K5" s="61" t="s">
        <v>53</v>
      </c>
      <c r="L5" s="61" t="s">
        <v>3</v>
      </c>
      <c r="M5" s="61" t="s">
        <v>54</v>
      </c>
      <c r="N5" s="61" t="s">
        <v>53</v>
      </c>
      <c r="O5" s="61" t="s">
        <v>3</v>
      </c>
      <c r="P5" s="61" t="s">
        <v>54</v>
      </c>
      <c r="Q5" s="59"/>
      <c r="R5" s="62" t="s">
        <v>45</v>
      </c>
      <c r="S5" s="62" t="s">
        <v>47</v>
      </c>
      <c r="T5" s="62" t="s">
        <v>47</v>
      </c>
      <c r="U5" s="62" t="s">
        <v>47</v>
      </c>
      <c r="V5" s="62" t="s">
        <v>47</v>
      </c>
      <c r="W5" s="62" t="s">
        <v>53</v>
      </c>
    </row>
    <row r="6" spans="1:23" x14ac:dyDescent="0.3">
      <c r="A6" s="12" t="s">
        <v>10</v>
      </c>
      <c r="B6" s="63">
        <f>VALUE(D6*100/$K$3)</f>
        <v>185.38875000000002</v>
      </c>
      <c r="C6" s="63">
        <f>D6-B6</f>
        <v>9.2694375000000093</v>
      </c>
      <c r="D6" s="64">
        <f>(R6+R6*$K$2/100)/$J$1</f>
        <v>194.65818750000003</v>
      </c>
      <c r="E6" s="63">
        <f>VALUE(G6*100/$K$3)</f>
        <v>318.99761904761903</v>
      </c>
      <c r="F6" s="63">
        <f>VALUE(G6*$K$2/$K$3)</f>
        <v>15.949880952380951</v>
      </c>
      <c r="G6" s="64">
        <f>(S6+S6*$K$2/100)/$J$1-1</f>
        <v>334.94749999999999</v>
      </c>
      <c r="H6" s="65">
        <f>VALUE(J6*100/$K$3)</f>
        <v>433.22976190476192</v>
      </c>
      <c r="I6" s="65">
        <f>VALUE(J6*$K$2/$K$3)</f>
        <v>21.661488095238099</v>
      </c>
      <c r="J6" s="64">
        <f>(T6+T6*$K$2/100)/$J$1+2</f>
        <v>454.89125000000001</v>
      </c>
      <c r="K6" s="65">
        <f>VALUE(M6*100/$K$3)</f>
        <v>504.34523809523807</v>
      </c>
      <c r="L6" s="65">
        <f>VALUE(M6*$K$2/$K$3)</f>
        <v>25.217261904761905</v>
      </c>
      <c r="M6" s="64">
        <f>(U6+U6*$K$2/100)/$J$1-2</f>
        <v>529.5625</v>
      </c>
      <c r="N6" s="66">
        <f>VALUE(P6*100/$K$3)</f>
        <v>576.43839285714284</v>
      </c>
      <c r="O6" s="66">
        <f>VALUE(P6*$K$2/$K$3)</f>
        <v>28.821919642857139</v>
      </c>
      <c r="P6" s="64">
        <f>(V6+V6*$K$2/100)/$J$1+3</f>
        <v>605.26031249999994</v>
      </c>
      <c r="Q6" s="67"/>
      <c r="R6" s="68">
        <f>W6*$S$1</f>
        <v>185.38875000000002</v>
      </c>
      <c r="S6" s="68">
        <f>W6*$S$2</f>
        <v>319.95</v>
      </c>
      <c r="T6" s="68">
        <f>W6*$U$1</f>
        <v>431.32499999999999</v>
      </c>
      <c r="U6" s="68">
        <f>W6*$U$2</f>
        <v>506.25</v>
      </c>
      <c r="V6" s="68">
        <f>W6*$W$1</f>
        <v>573.58124999999995</v>
      </c>
      <c r="W6" s="17">
        <f>W31*0.75</f>
        <v>506.25</v>
      </c>
    </row>
    <row r="7" spans="1:23" ht="12" customHeight="1" x14ac:dyDescent="0.3">
      <c r="A7" s="69" t="s">
        <v>69</v>
      </c>
      <c r="B7" s="63">
        <f t="shared" ref="B7:B19" si="0">VALUE(D7*100/$K$3)</f>
        <v>185.38875000000002</v>
      </c>
      <c r="C7" s="63">
        <f t="shared" ref="C7:C19" si="1">D7-B7</f>
        <v>9.2694375000000093</v>
      </c>
      <c r="D7" s="64">
        <f t="shared" ref="D7:D17" si="2">(R7+R7*$K$2/100)/$J$1</f>
        <v>194.65818750000003</v>
      </c>
      <c r="E7" s="63">
        <f t="shared" ref="E7:E19" si="3">VALUE(G7*100/$K$3)</f>
        <v>318.99761904761903</v>
      </c>
      <c r="F7" s="63">
        <f t="shared" ref="F7:F19" si="4">VALUE(G7*$K$2/$K$3)</f>
        <v>15.949880952380951</v>
      </c>
      <c r="G7" s="64">
        <f>(S7+S7*$K$2/100)/$J$1-1</f>
        <v>334.94749999999999</v>
      </c>
      <c r="H7" s="65">
        <f t="shared" ref="H7:H19" si="5">VALUE(J7*100/$K$3)</f>
        <v>433.22976190476192</v>
      </c>
      <c r="I7" s="65">
        <f t="shared" ref="I7:I19" si="6">VALUE(J7*$K$2/$K$3)</f>
        <v>21.661488095238099</v>
      </c>
      <c r="J7" s="64">
        <f>(T7+T7*$K$2/100)/$J$1+2</f>
        <v>454.89125000000001</v>
      </c>
      <c r="K7" s="65">
        <f t="shared" ref="K7:K19" si="7">VALUE(M7*100/$K$3)</f>
        <v>504.34523809523807</v>
      </c>
      <c r="L7" s="65">
        <f t="shared" ref="L7:L19" si="8">VALUE(M7*$K$2/$K$3)</f>
        <v>25.217261904761905</v>
      </c>
      <c r="M7" s="64">
        <f>(U7+U7*$K$2/100)/$J$1-2</f>
        <v>529.5625</v>
      </c>
      <c r="N7" s="66">
        <f t="shared" ref="N7:N19" si="9">VALUE(P7*100/$K$3)</f>
        <v>576.43839285714284</v>
      </c>
      <c r="O7" s="66">
        <f t="shared" ref="O7:O19" si="10">VALUE(P7*$K$2/$K$3)</f>
        <v>28.821919642857139</v>
      </c>
      <c r="P7" s="64">
        <f>(V7+V7*$K$2/100)/$J$1+3</f>
        <v>605.26031249999994</v>
      </c>
      <c r="Q7" s="67"/>
      <c r="R7" s="68">
        <f t="shared" ref="R7:R19" si="11">W7*$S$1</f>
        <v>185.38875000000002</v>
      </c>
      <c r="S7" s="68">
        <f t="shared" ref="S7:S19" si="12">W7*$S$2</f>
        <v>319.95</v>
      </c>
      <c r="T7" s="68">
        <f t="shared" ref="T7:T19" si="13">W7*$U$1</f>
        <v>431.32499999999999</v>
      </c>
      <c r="U7" s="68">
        <f t="shared" ref="U7:U19" si="14">W7*$U$2</f>
        <v>506.25</v>
      </c>
      <c r="V7" s="68">
        <f t="shared" ref="V7:V19" si="15">W7*$W$1</f>
        <v>573.58124999999995</v>
      </c>
      <c r="W7" s="17">
        <f t="shared" ref="W7:W19" si="16">W32*0.75</f>
        <v>506.25</v>
      </c>
    </row>
    <row r="8" spans="1:23" ht="12" customHeight="1" x14ac:dyDescent="0.3">
      <c r="A8" s="12" t="s">
        <v>14</v>
      </c>
      <c r="B8" s="63">
        <f t="shared" si="0"/>
        <v>280.94026785714289</v>
      </c>
      <c r="C8" s="63">
        <f t="shared" si="1"/>
        <v>14.047013392857139</v>
      </c>
      <c r="D8" s="64">
        <f>(R8+R8*$K$2/100)/$J$1+3</f>
        <v>294.98728125000002</v>
      </c>
      <c r="E8" s="63">
        <f t="shared" si="3"/>
        <v>480.87738095238097</v>
      </c>
      <c r="F8" s="63">
        <f t="shared" si="4"/>
        <v>24.043869047619047</v>
      </c>
      <c r="G8" s="64">
        <f>(S8+S8*$K$2/100)/$J$1+1</f>
        <v>504.92124999999999</v>
      </c>
      <c r="H8" s="65">
        <f t="shared" si="5"/>
        <v>647.93988095238092</v>
      </c>
      <c r="I8" s="65">
        <f t="shared" si="6"/>
        <v>32.396994047619046</v>
      </c>
      <c r="J8" s="64">
        <f>(T8+T8*$K$2/100)/$J$1+1</f>
        <v>680.33687499999996</v>
      </c>
      <c r="K8" s="65">
        <f t="shared" si="7"/>
        <v>762.23214285714289</v>
      </c>
      <c r="L8" s="65">
        <f t="shared" si="8"/>
        <v>38.111607142857146</v>
      </c>
      <c r="M8" s="64">
        <f>(U8+U8*$K$2/100)/$J$1+3</f>
        <v>800.34375</v>
      </c>
      <c r="N8" s="66">
        <f t="shared" si="9"/>
        <v>862.27663690476209</v>
      </c>
      <c r="O8" s="66">
        <f t="shared" si="10"/>
        <v>43.113831845238096</v>
      </c>
      <c r="P8" s="64">
        <f>(V8+V8*$K$2/100)/$J$1+2</f>
        <v>905.39046875000008</v>
      </c>
      <c r="Q8" s="67"/>
      <c r="R8" s="68">
        <f t="shared" si="11"/>
        <v>278.083125</v>
      </c>
      <c r="S8" s="68">
        <f t="shared" si="12"/>
        <v>479.92500000000001</v>
      </c>
      <c r="T8" s="68">
        <f t="shared" si="13"/>
        <v>646.98749999999995</v>
      </c>
      <c r="U8" s="68">
        <f t="shared" si="14"/>
        <v>759.375</v>
      </c>
      <c r="V8" s="68">
        <f t="shared" si="15"/>
        <v>860.37187500000005</v>
      </c>
      <c r="W8" s="17">
        <f t="shared" si="16"/>
        <v>759.375</v>
      </c>
    </row>
    <row r="9" spans="1:23" ht="12" customHeight="1" x14ac:dyDescent="0.3">
      <c r="A9" s="69" t="s">
        <v>70</v>
      </c>
      <c r="B9" s="63">
        <f t="shared" si="0"/>
        <v>280.94026785714289</v>
      </c>
      <c r="C9" s="63">
        <f t="shared" si="1"/>
        <v>14.047013392857139</v>
      </c>
      <c r="D9" s="64">
        <f>(R9+R9*$K$2/100)/$J$1+3</f>
        <v>294.98728125000002</v>
      </c>
      <c r="E9" s="63">
        <f t="shared" si="3"/>
        <v>480.87738095238097</v>
      </c>
      <c r="F9" s="63">
        <f t="shared" si="4"/>
        <v>24.043869047619047</v>
      </c>
      <c r="G9" s="64">
        <f>(S9+S9*$K$2/100)/$J$1+1</f>
        <v>504.92124999999999</v>
      </c>
      <c r="H9" s="65">
        <f t="shared" si="5"/>
        <v>647.93988095238092</v>
      </c>
      <c r="I9" s="65">
        <f t="shared" si="6"/>
        <v>32.396994047619046</v>
      </c>
      <c r="J9" s="64">
        <f>(T9+T9*$K$2/100)/$J$1+1</f>
        <v>680.33687499999996</v>
      </c>
      <c r="K9" s="65">
        <f t="shared" si="7"/>
        <v>762.23214285714289</v>
      </c>
      <c r="L9" s="65">
        <f t="shared" si="8"/>
        <v>38.111607142857146</v>
      </c>
      <c r="M9" s="64">
        <f>(U9+U9*$K$2/100)/$J$1+3</f>
        <v>800.34375</v>
      </c>
      <c r="N9" s="66">
        <f t="shared" si="9"/>
        <v>862.27663690476209</v>
      </c>
      <c r="O9" s="66">
        <f t="shared" si="10"/>
        <v>43.113831845238096</v>
      </c>
      <c r="P9" s="64">
        <f>(V9+V9*$K$2/100)/$J$1+2</f>
        <v>905.39046875000008</v>
      </c>
      <c r="Q9" s="67"/>
      <c r="R9" s="68">
        <f t="shared" si="11"/>
        <v>278.083125</v>
      </c>
      <c r="S9" s="68">
        <f t="shared" si="12"/>
        <v>479.92500000000001</v>
      </c>
      <c r="T9" s="68">
        <f t="shared" si="13"/>
        <v>646.98749999999995</v>
      </c>
      <c r="U9" s="68">
        <f t="shared" si="14"/>
        <v>759.375</v>
      </c>
      <c r="V9" s="68">
        <f t="shared" si="15"/>
        <v>860.37187500000005</v>
      </c>
      <c r="W9" s="17">
        <f t="shared" si="16"/>
        <v>759.375</v>
      </c>
    </row>
    <row r="10" spans="1:23" ht="12" customHeight="1" x14ac:dyDescent="0.3">
      <c r="A10" s="12" t="s">
        <v>18</v>
      </c>
      <c r="B10" s="63">
        <f t="shared" si="0"/>
        <v>309.93363095238101</v>
      </c>
      <c r="C10" s="63">
        <f t="shared" si="1"/>
        <v>15.496681547619062</v>
      </c>
      <c r="D10" s="64">
        <f>(R10+R10*$K$2/100)/$J$1+1</f>
        <v>325.43031250000007</v>
      </c>
      <c r="E10" s="63">
        <f t="shared" si="3"/>
        <v>533.25</v>
      </c>
      <c r="F10" s="63">
        <f t="shared" si="4"/>
        <v>26.662500000000001</v>
      </c>
      <c r="G10" s="64">
        <f t="shared" ref="G10" si="17">(S10+S10*$K$2/100)/$J$1</f>
        <v>559.91250000000002</v>
      </c>
      <c r="H10" s="65">
        <f t="shared" si="5"/>
        <v>756.97023809523807</v>
      </c>
      <c r="I10" s="65">
        <f t="shared" si="6"/>
        <v>37.848511904761907</v>
      </c>
      <c r="J10" s="64">
        <f>(T10+T10*$K$2/100)/$J$1+40</f>
        <v>794.81875000000002</v>
      </c>
      <c r="K10" s="65">
        <f t="shared" si="7"/>
        <v>890.41666666666663</v>
      </c>
      <c r="L10" s="65">
        <f t="shared" si="8"/>
        <v>44.520833333333336</v>
      </c>
      <c r="M10" s="64">
        <f>(U10+U10*$K$2/100)/$J$1+49</f>
        <v>934.9375</v>
      </c>
      <c r="N10" s="66">
        <f t="shared" si="9"/>
        <v>995.01636904761915</v>
      </c>
      <c r="O10" s="66">
        <f t="shared" si="10"/>
        <v>49.750818452380955</v>
      </c>
      <c r="P10" s="64">
        <f>(V10+V10*$K$2/100)/$J$1+41</f>
        <v>1044.7671875000001</v>
      </c>
      <c r="Q10" s="67"/>
      <c r="R10" s="68">
        <f t="shared" si="11"/>
        <v>308.98125000000005</v>
      </c>
      <c r="S10" s="68">
        <f t="shared" si="12"/>
        <v>533.25</v>
      </c>
      <c r="T10" s="68">
        <f t="shared" si="13"/>
        <v>718.875</v>
      </c>
      <c r="U10" s="68">
        <f t="shared" si="14"/>
        <v>843.75</v>
      </c>
      <c r="V10" s="68">
        <f t="shared" si="15"/>
        <v>955.96875</v>
      </c>
      <c r="W10" s="17">
        <f t="shared" si="16"/>
        <v>843.75</v>
      </c>
    </row>
    <row r="11" spans="1:23" x14ac:dyDescent="0.3">
      <c r="A11" s="12" t="s">
        <v>19</v>
      </c>
      <c r="B11" s="63">
        <f t="shared" si="0"/>
        <v>280.94026785714289</v>
      </c>
      <c r="C11" s="63">
        <f t="shared" si="1"/>
        <v>14.047013392857139</v>
      </c>
      <c r="D11" s="64">
        <f>(R11+R11*$K$2/100)/$J$1+3</f>
        <v>294.98728125000002</v>
      </c>
      <c r="E11" s="63">
        <f t="shared" si="3"/>
        <v>480.87738095238097</v>
      </c>
      <c r="F11" s="63">
        <f t="shared" si="4"/>
        <v>24.043869047619047</v>
      </c>
      <c r="G11" s="64">
        <f>(S11+S11*$K$2/100)/$J$1+1</f>
        <v>504.92124999999999</v>
      </c>
      <c r="H11" s="65">
        <f t="shared" si="5"/>
        <v>652.70178571428573</v>
      </c>
      <c r="I11" s="65">
        <f t="shared" si="6"/>
        <v>32.635089285714287</v>
      </c>
      <c r="J11" s="64">
        <f>(T11+T11*$K$2/100)/$J$1+6</f>
        <v>685.33687499999996</v>
      </c>
      <c r="K11" s="65">
        <f t="shared" si="7"/>
        <v>757.47023809523807</v>
      </c>
      <c r="L11" s="65">
        <f t="shared" si="8"/>
        <v>37.873511904761905</v>
      </c>
      <c r="M11" s="64">
        <f>(U11+U11*$K$2/100)/$J$1-2</f>
        <v>795.34375</v>
      </c>
      <c r="N11" s="66">
        <f t="shared" si="9"/>
        <v>857.51473214285727</v>
      </c>
      <c r="O11" s="66">
        <f t="shared" si="10"/>
        <v>42.875736607142862</v>
      </c>
      <c r="P11" s="64">
        <f>(V11+V11*$K$2/100)/$J$1-3</f>
        <v>900.39046875000008</v>
      </c>
      <c r="Q11" s="67"/>
      <c r="R11" s="68">
        <f t="shared" si="11"/>
        <v>278.083125</v>
      </c>
      <c r="S11" s="68">
        <f t="shared" si="12"/>
        <v>479.92500000000001</v>
      </c>
      <c r="T11" s="68">
        <f t="shared" si="13"/>
        <v>646.98749999999995</v>
      </c>
      <c r="U11" s="68">
        <f t="shared" si="14"/>
        <v>759.375</v>
      </c>
      <c r="V11" s="68">
        <f t="shared" si="15"/>
        <v>860.37187500000005</v>
      </c>
      <c r="W11" s="17">
        <f t="shared" si="16"/>
        <v>759.375</v>
      </c>
    </row>
    <row r="12" spans="1:23" ht="11.25" customHeight="1" x14ac:dyDescent="0.3">
      <c r="A12" s="12" t="s">
        <v>20</v>
      </c>
      <c r="B12" s="63">
        <f t="shared" si="0"/>
        <v>233.21983035714288</v>
      </c>
      <c r="C12" s="63">
        <f t="shared" si="1"/>
        <v>11.660991517857155</v>
      </c>
      <c r="D12" s="64">
        <f>(R12+R12*$K$2/100)/$J$1+3</f>
        <v>244.88082187500004</v>
      </c>
      <c r="E12" s="63">
        <f t="shared" si="3"/>
        <v>395.66273809523813</v>
      </c>
      <c r="F12" s="63">
        <f t="shared" si="4"/>
        <v>19.783136904761903</v>
      </c>
      <c r="G12" s="64">
        <f>(S12+S12*$K$2/100)/$J$1-2</f>
        <v>415.445875</v>
      </c>
      <c r="H12" s="65">
        <f t="shared" si="5"/>
        <v>537.86601190476188</v>
      </c>
      <c r="I12" s="65">
        <f t="shared" si="6"/>
        <v>26.893300595238092</v>
      </c>
      <c r="J12" s="64">
        <f>(T12+T12*$K$2/100)/$J$1+2</f>
        <v>564.75931249999996</v>
      </c>
      <c r="K12" s="65">
        <f t="shared" si="7"/>
        <v>656.68154761904759</v>
      </c>
      <c r="L12" s="65">
        <f t="shared" si="8"/>
        <v>32.83407738095238</v>
      </c>
      <c r="M12" s="64">
        <f>(U12+U12*$K$2/100)/$J$1+29</f>
        <v>689.515625</v>
      </c>
      <c r="N12" s="66">
        <f t="shared" si="9"/>
        <v>743.20400297619051</v>
      </c>
      <c r="O12" s="66">
        <f t="shared" si="10"/>
        <v>37.160200148809523</v>
      </c>
      <c r="P12" s="64">
        <f>(V12+V12*$K$2/100)/$J$1+32</f>
        <v>780.36420312500002</v>
      </c>
      <c r="Q12" s="67"/>
      <c r="R12" s="68">
        <f t="shared" si="11"/>
        <v>230.36268750000002</v>
      </c>
      <c r="S12" s="68">
        <f t="shared" si="12"/>
        <v>397.5675</v>
      </c>
      <c r="T12" s="68">
        <f t="shared" si="13"/>
        <v>535.96124999999995</v>
      </c>
      <c r="U12" s="68">
        <f t="shared" si="14"/>
        <v>629.0625</v>
      </c>
      <c r="V12" s="68">
        <f t="shared" si="15"/>
        <v>712.72781250000003</v>
      </c>
      <c r="W12" s="17">
        <f t="shared" si="16"/>
        <v>629.0625</v>
      </c>
    </row>
    <row r="13" spans="1:23" x14ac:dyDescent="0.3">
      <c r="A13" s="12" t="s">
        <v>21</v>
      </c>
      <c r="B13" s="63">
        <f t="shared" si="0"/>
        <v>233.21983035714288</v>
      </c>
      <c r="C13" s="63">
        <f t="shared" si="1"/>
        <v>11.660991517857155</v>
      </c>
      <c r="D13" s="64">
        <f>(R13+R13*$K$2/100)/$J$1+3</f>
        <v>244.88082187500004</v>
      </c>
      <c r="E13" s="63">
        <f t="shared" si="3"/>
        <v>395.66273809523813</v>
      </c>
      <c r="F13" s="63">
        <f t="shared" si="4"/>
        <v>19.783136904761903</v>
      </c>
      <c r="G13" s="64">
        <f>(S13+S13*$K$2/100)/$J$1-2</f>
        <v>415.445875</v>
      </c>
      <c r="H13" s="65">
        <f t="shared" si="5"/>
        <v>537.86601190476188</v>
      </c>
      <c r="I13" s="65">
        <f t="shared" si="6"/>
        <v>26.893300595238092</v>
      </c>
      <c r="J13" s="64">
        <f>(T13+T13*$K$2/100)/$J$1+2</f>
        <v>564.75931249999996</v>
      </c>
      <c r="K13" s="65">
        <f t="shared" si="7"/>
        <v>656.68154761904759</v>
      </c>
      <c r="L13" s="65">
        <f t="shared" si="8"/>
        <v>32.83407738095238</v>
      </c>
      <c r="M13" s="64">
        <f>(U13+U13*$K$2/100)/$J$1+29</f>
        <v>689.515625</v>
      </c>
      <c r="N13" s="66">
        <f t="shared" si="9"/>
        <v>743.20400297619051</v>
      </c>
      <c r="O13" s="66">
        <f t="shared" si="10"/>
        <v>37.160200148809523</v>
      </c>
      <c r="P13" s="64">
        <f>(V13+V13*$K$2/100)/$J$1+32</f>
        <v>780.36420312500002</v>
      </c>
      <c r="Q13" s="67"/>
      <c r="R13" s="68">
        <f t="shared" si="11"/>
        <v>230.36268750000002</v>
      </c>
      <c r="S13" s="68">
        <f t="shared" si="12"/>
        <v>397.5675</v>
      </c>
      <c r="T13" s="68">
        <f t="shared" si="13"/>
        <v>535.96124999999995</v>
      </c>
      <c r="U13" s="68">
        <f t="shared" si="14"/>
        <v>629.0625</v>
      </c>
      <c r="V13" s="68">
        <f t="shared" si="15"/>
        <v>712.72781250000003</v>
      </c>
      <c r="W13" s="17">
        <f t="shared" si="16"/>
        <v>629.0625</v>
      </c>
    </row>
    <row r="14" spans="1:23" ht="11.25" customHeight="1" x14ac:dyDescent="0.3">
      <c r="A14" s="12" t="s">
        <v>22</v>
      </c>
      <c r="B14" s="63">
        <f t="shared" si="0"/>
        <v>185.38875000000002</v>
      </c>
      <c r="C14" s="63">
        <f t="shared" si="1"/>
        <v>9.2694375000000093</v>
      </c>
      <c r="D14" s="64">
        <f t="shared" si="2"/>
        <v>194.65818750000003</v>
      </c>
      <c r="E14" s="63">
        <f t="shared" si="3"/>
        <v>318.99761904761903</v>
      </c>
      <c r="F14" s="63">
        <f t="shared" si="4"/>
        <v>15.949880952380951</v>
      </c>
      <c r="G14" s="64">
        <f>(S14+S14*$K$2/100)/$J$1-1</f>
        <v>334.94749999999999</v>
      </c>
      <c r="H14" s="65">
        <f t="shared" si="5"/>
        <v>447.51547619047619</v>
      </c>
      <c r="I14" s="65">
        <f t="shared" si="6"/>
        <v>22.37577380952381</v>
      </c>
      <c r="J14" s="64">
        <f>(T14+T14*$K$2/100)/$J$1+17</f>
        <v>469.89125000000001</v>
      </c>
      <c r="K14" s="65">
        <f t="shared" si="7"/>
        <v>504.34523809523807</v>
      </c>
      <c r="L14" s="65">
        <f t="shared" si="8"/>
        <v>25.217261904761905</v>
      </c>
      <c r="M14" s="64">
        <f>(U14+U14*$K$2/100)/$J$1-2</f>
        <v>529.5625</v>
      </c>
      <c r="N14" s="66">
        <f t="shared" si="9"/>
        <v>562.15267857142851</v>
      </c>
      <c r="O14" s="66">
        <f t="shared" si="10"/>
        <v>28.107633928571428</v>
      </c>
      <c r="P14" s="64">
        <f>(V14+V14*$K$2/100)/$J$1-12</f>
        <v>590.26031249999994</v>
      </c>
      <c r="Q14" s="67"/>
      <c r="R14" s="68">
        <f t="shared" si="11"/>
        <v>185.38875000000002</v>
      </c>
      <c r="S14" s="68">
        <f t="shared" si="12"/>
        <v>319.95</v>
      </c>
      <c r="T14" s="68">
        <f t="shared" si="13"/>
        <v>431.32499999999999</v>
      </c>
      <c r="U14" s="68">
        <f t="shared" si="14"/>
        <v>506.25</v>
      </c>
      <c r="V14" s="68">
        <f t="shared" si="15"/>
        <v>573.58124999999995</v>
      </c>
      <c r="W14" s="17">
        <f t="shared" si="16"/>
        <v>506.25</v>
      </c>
    </row>
    <row r="15" spans="1:23" x14ac:dyDescent="0.3">
      <c r="A15" s="12" t="s">
        <v>55</v>
      </c>
      <c r="B15" s="63">
        <f t="shared" si="0"/>
        <v>228.4910119047619</v>
      </c>
      <c r="C15" s="63">
        <f t="shared" si="1"/>
        <v>11.424550595238117</v>
      </c>
      <c r="D15" s="64">
        <f>(R15+R15*$K$2/100)/$J$1+2</f>
        <v>239.91556250000002</v>
      </c>
      <c r="E15" s="63">
        <f t="shared" si="3"/>
        <v>390.09761904761905</v>
      </c>
      <c r="F15" s="63">
        <f t="shared" si="4"/>
        <v>19.504880952380955</v>
      </c>
      <c r="G15" s="64">
        <f>(S15+S15*$K$2/100)/$J$1-1</f>
        <v>409.60250000000002</v>
      </c>
      <c r="H15" s="65">
        <f t="shared" si="5"/>
        <v>528.12738095238092</v>
      </c>
      <c r="I15" s="65">
        <f t="shared" si="6"/>
        <v>26.406369047619044</v>
      </c>
      <c r="J15" s="64">
        <f>(T15+T15*$K$2/100)/$J$1+1</f>
        <v>554.53374999999994</v>
      </c>
      <c r="K15" s="65">
        <f t="shared" si="7"/>
        <v>618.75</v>
      </c>
      <c r="L15" s="65">
        <f t="shared" si="8"/>
        <v>30.9375</v>
      </c>
      <c r="M15" s="64">
        <f t="shared" ref="M15:M16" si="18">(U15+U15*$K$2/100)/$J$1</f>
        <v>649.6875</v>
      </c>
      <c r="N15" s="66">
        <f t="shared" si="9"/>
        <v>690.56755952380956</v>
      </c>
      <c r="O15" s="66">
        <f t="shared" si="10"/>
        <v>34.528377976190477</v>
      </c>
      <c r="P15" s="64">
        <f>(V15+V15*$K$2/100)/$J$1-11</f>
        <v>725.09593749999999</v>
      </c>
      <c r="Q15" s="67"/>
      <c r="R15" s="68">
        <f t="shared" si="11"/>
        <v>226.58625000000001</v>
      </c>
      <c r="S15" s="68">
        <f t="shared" si="12"/>
        <v>391.05</v>
      </c>
      <c r="T15" s="68">
        <f t="shared" si="13"/>
        <v>527.17499999999995</v>
      </c>
      <c r="U15" s="68">
        <f t="shared" si="14"/>
        <v>618.75</v>
      </c>
      <c r="V15" s="68">
        <f t="shared" si="15"/>
        <v>701.04375000000005</v>
      </c>
      <c r="W15" s="17">
        <f t="shared" si="16"/>
        <v>618.75</v>
      </c>
    </row>
    <row r="16" spans="1:23" x14ac:dyDescent="0.3">
      <c r="A16" s="12" t="s">
        <v>56</v>
      </c>
      <c r="B16" s="63">
        <f t="shared" si="0"/>
        <v>228.4910119047619</v>
      </c>
      <c r="C16" s="63">
        <f t="shared" si="1"/>
        <v>11.424550595238117</v>
      </c>
      <c r="D16" s="64">
        <f>(R16+R16*$K$2/100)/$J$1+2</f>
        <v>239.91556250000002</v>
      </c>
      <c r="E16" s="63">
        <f t="shared" si="3"/>
        <v>390.09761904761905</v>
      </c>
      <c r="F16" s="63">
        <f t="shared" si="4"/>
        <v>19.504880952380955</v>
      </c>
      <c r="G16" s="64">
        <f>(S16+S16*$K$2/100)/$J$1-1</f>
        <v>409.60250000000002</v>
      </c>
      <c r="H16" s="65">
        <f t="shared" si="5"/>
        <v>528.12738095238092</v>
      </c>
      <c r="I16" s="65">
        <f t="shared" si="6"/>
        <v>26.406369047619044</v>
      </c>
      <c r="J16" s="64">
        <f>(T16+T16*$K$2/100)/$J$1+1</f>
        <v>554.53374999999994</v>
      </c>
      <c r="K16" s="65">
        <f t="shared" si="7"/>
        <v>618.75</v>
      </c>
      <c r="L16" s="65">
        <f t="shared" si="8"/>
        <v>30.9375</v>
      </c>
      <c r="M16" s="64">
        <f t="shared" si="18"/>
        <v>649.6875</v>
      </c>
      <c r="N16" s="66">
        <f t="shared" si="9"/>
        <v>690.56755952380956</v>
      </c>
      <c r="O16" s="66">
        <f t="shared" si="10"/>
        <v>34.528377976190477</v>
      </c>
      <c r="P16" s="64">
        <f>(V16+V16*$K$2/100)/$J$1-11</f>
        <v>725.09593749999999</v>
      </c>
      <c r="Q16" s="67"/>
      <c r="R16" s="68">
        <f t="shared" si="11"/>
        <v>226.58625000000001</v>
      </c>
      <c r="S16" s="68">
        <f t="shared" si="12"/>
        <v>391.05</v>
      </c>
      <c r="T16" s="68">
        <f t="shared" si="13"/>
        <v>527.17499999999995</v>
      </c>
      <c r="U16" s="68">
        <f t="shared" si="14"/>
        <v>618.75</v>
      </c>
      <c r="V16" s="68">
        <f t="shared" si="15"/>
        <v>701.04375000000005</v>
      </c>
      <c r="W16" s="17">
        <f t="shared" si="16"/>
        <v>618.75</v>
      </c>
    </row>
    <row r="17" spans="1:25" x14ac:dyDescent="0.3">
      <c r="A17" s="12" t="s">
        <v>25</v>
      </c>
      <c r="B17" s="63">
        <f t="shared" si="0"/>
        <v>185.38875000000002</v>
      </c>
      <c r="C17" s="63">
        <f t="shared" si="1"/>
        <v>9.2694375000000093</v>
      </c>
      <c r="D17" s="64">
        <f t="shared" si="2"/>
        <v>194.65818750000003</v>
      </c>
      <c r="E17" s="63">
        <f t="shared" si="3"/>
        <v>318.99761904761903</v>
      </c>
      <c r="F17" s="63">
        <f t="shared" si="4"/>
        <v>15.949880952380951</v>
      </c>
      <c r="G17" s="64">
        <f>(S17+S17*$K$2/100)/$J$1-1</f>
        <v>334.94749999999999</v>
      </c>
      <c r="H17" s="65">
        <f t="shared" si="5"/>
        <v>433.22976190476192</v>
      </c>
      <c r="I17" s="65">
        <f t="shared" si="6"/>
        <v>21.661488095238099</v>
      </c>
      <c r="J17" s="64">
        <f>(T17+T17*$K$2/100)/$J$1+2</f>
        <v>454.89125000000001</v>
      </c>
      <c r="K17" s="65">
        <f t="shared" si="7"/>
        <v>504.34523809523807</v>
      </c>
      <c r="L17" s="65">
        <f t="shared" si="8"/>
        <v>25.217261904761905</v>
      </c>
      <c r="M17" s="64">
        <f>(U17+U17*$K$2/100)/$J$1-2</f>
        <v>529.5625</v>
      </c>
      <c r="N17" s="66">
        <f t="shared" si="9"/>
        <v>571.67648809523803</v>
      </c>
      <c r="O17" s="66">
        <f t="shared" si="10"/>
        <v>28.583824404761902</v>
      </c>
      <c r="P17" s="64">
        <f>(V17+V17*$K$2/100)/$J$1-2</f>
        <v>600.26031249999994</v>
      </c>
      <c r="Q17" s="67"/>
      <c r="R17" s="68">
        <f t="shared" si="11"/>
        <v>185.38875000000002</v>
      </c>
      <c r="S17" s="68">
        <f t="shared" si="12"/>
        <v>319.95</v>
      </c>
      <c r="T17" s="68">
        <f t="shared" si="13"/>
        <v>431.32499999999999</v>
      </c>
      <c r="U17" s="68">
        <f t="shared" si="14"/>
        <v>506.25</v>
      </c>
      <c r="V17" s="68">
        <f t="shared" si="15"/>
        <v>573.58124999999995</v>
      </c>
      <c r="W17" s="17">
        <f t="shared" si="16"/>
        <v>506.25</v>
      </c>
    </row>
    <row r="18" spans="1:25" x14ac:dyDescent="0.3">
      <c r="A18" s="12" t="s">
        <v>26</v>
      </c>
      <c r="B18" s="63">
        <f t="shared" si="0"/>
        <v>109.45567410714285</v>
      </c>
      <c r="C18" s="63">
        <f t="shared" si="1"/>
        <v>5.4727837053571449</v>
      </c>
      <c r="D18" s="64">
        <f>((R18+R18*$K$2/100)/$J$1)*$O$1+3</f>
        <v>114.9284578125</v>
      </c>
      <c r="E18" s="63">
        <f t="shared" si="3"/>
        <v>185.87601190476187</v>
      </c>
      <c r="F18" s="63">
        <f t="shared" si="4"/>
        <v>9.2938005952380944</v>
      </c>
      <c r="G18" s="64">
        <f>((S18+S18*$K$2/100)/$J$1)*$O$1+2</f>
        <v>195.16981249999998</v>
      </c>
      <c r="H18" s="65">
        <f t="shared" si="5"/>
        <v>248.01187499999997</v>
      </c>
      <c r="I18" s="65">
        <f t="shared" si="6"/>
        <v>12.400593749999999</v>
      </c>
      <c r="J18" s="64">
        <f>((T18+T18*$K$2/100)/$J$1)*$O$1</f>
        <v>260.41246874999996</v>
      </c>
      <c r="K18" s="65">
        <f t="shared" si="7"/>
        <v>290.14136904761904</v>
      </c>
      <c r="L18" s="65">
        <f t="shared" si="8"/>
        <v>14.507068452380953</v>
      </c>
      <c r="M18" s="64">
        <f>((U18+U18*$K$2/100)/$J$1)*$O$1-1</f>
        <v>304.6484375</v>
      </c>
      <c r="N18" s="66">
        <f t="shared" si="9"/>
        <v>328.85683779761894</v>
      </c>
      <c r="O18" s="66">
        <f t="shared" si="10"/>
        <v>16.442841889880949</v>
      </c>
      <c r="P18" s="64">
        <f>((V18+V18*$K$2/100)/$J$1)*$O$1-1</f>
        <v>345.29967968749992</v>
      </c>
      <c r="Q18" s="67"/>
      <c r="R18" s="68">
        <f t="shared" si="11"/>
        <v>185.38875000000002</v>
      </c>
      <c r="S18" s="68">
        <f t="shared" si="12"/>
        <v>319.95</v>
      </c>
      <c r="T18" s="68">
        <f t="shared" si="13"/>
        <v>431.32499999999999</v>
      </c>
      <c r="U18" s="68">
        <f t="shared" si="14"/>
        <v>506.25</v>
      </c>
      <c r="V18" s="68">
        <f t="shared" si="15"/>
        <v>573.58124999999995</v>
      </c>
      <c r="W18" s="17">
        <f t="shared" si="16"/>
        <v>506.25</v>
      </c>
    </row>
    <row r="19" spans="1:25" x14ac:dyDescent="0.3">
      <c r="A19" s="69" t="s">
        <v>57</v>
      </c>
      <c r="B19" s="63">
        <f t="shared" si="0"/>
        <v>109.45567410714285</v>
      </c>
      <c r="C19" s="63">
        <f t="shared" si="1"/>
        <v>5.4727837053571449</v>
      </c>
      <c r="D19" s="64">
        <f>((R19+R19*$K$2/100)/$J$1)*$O$1+3</f>
        <v>114.9284578125</v>
      </c>
      <c r="E19" s="63">
        <f t="shared" si="3"/>
        <v>185.87601190476187</v>
      </c>
      <c r="F19" s="63">
        <f t="shared" si="4"/>
        <v>9.2938005952380944</v>
      </c>
      <c r="G19" s="64">
        <f>((S19+S19*$K$2/100)/$J$1)*$O$1+2</f>
        <v>195.16981249999998</v>
      </c>
      <c r="H19" s="65">
        <f t="shared" si="5"/>
        <v>248.01187499999997</v>
      </c>
      <c r="I19" s="65">
        <f t="shared" si="6"/>
        <v>12.400593749999999</v>
      </c>
      <c r="J19" s="64">
        <f>((T19+T19*$K$2/100)/$J$1)*$O$1</f>
        <v>260.41246874999996</v>
      </c>
      <c r="K19" s="65">
        <f t="shared" si="7"/>
        <v>290.14136904761904</v>
      </c>
      <c r="L19" s="65">
        <f t="shared" si="8"/>
        <v>14.507068452380953</v>
      </c>
      <c r="M19" s="64">
        <f>((U19+U19*$K$2/100)/$J$1)*$O$1-1</f>
        <v>304.6484375</v>
      </c>
      <c r="N19" s="66">
        <f t="shared" si="9"/>
        <v>328.85683779761894</v>
      </c>
      <c r="O19" s="66">
        <f t="shared" si="10"/>
        <v>16.442841889880949</v>
      </c>
      <c r="P19" s="64">
        <f>((V19+V19*$K$2/100)/$J$1)*$O$1-1</f>
        <v>345.29967968749992</v>
      </c>
      <c r="Q19" s="67"/>
      <c r="R19" s="68">
        <f t="shared" si="11"/>
        <v>185.38875000000002</v>
      </c>
      <c r="S19" s="68">
        <f t="shared" si="12"/>
        <v>319.95</v>
      </c>
      <c r="T19" s="68">
        <f t="shared" si="13"/>
        <v>431.32499999999999</v>
      </c>
      <c r="U19" s="68">
        <f t="shared" si="14"/>
        <v>506.25</v>
      </c>
      <c r="V19" s="68">
        <f t="shared" si="15"/>
        <v>573.58124999999995</v>
      </c>
      <c r="W19" s="17">
        <f t="shared" si="16"/>
        <v>506.25</v>
      </c>
    </row>
    <row r="20" spans="1:25" x14ac:dyDescent="0.3">
      <c r="A20" s="12"/>
      <c r="B20" s="63"/>
      <c r="C20" s="63"/>
      <c r="D20" s="64"/>
      <c r="E20" s="63"/>
      <c r="F20" s="63"/>
      <c r="G20" s="64"/>
      <c r="H20" s="65"/>
      <c r="I20" s="65"/>
      <c r="J20" s="64"/>
      <c r="K20" s="65"/>
      <c r="L20" s="65"/>
      <c r="M20" s="64"/>
      <c r="N20" s="66"/>
      <c r="O20" s="66"/>
      <c r="P20" s="64"/>
      <c r="Q20" s="67"/>
      <c r="R20" s="68"/>
      <c r="S20" s="68"/>
      <c r="T20" s="68"/>
      <c r="U20" s="68"/>
      <c r="V20" s="68"/>
      <c r="W20" s="45"/>
    </row>
    <row r="21" spans="1:25" x14ac:dyDescent="0.3">
      <c r="A21" s="12"/>
      <c r="B21" s="63"/>
      <c r="C21" s="63"/>
      <c r="D21" s="64"/>
      <c r="E21" s="63"/>
      <c r="F21" s="63"/>
      <c r="G21" s="64"/>
      <c r="H21" s="65"/>
      <c r="I21" s="65"/>
      <c r="J21" s="64"/>
      <c r="K21" s="65"/>
      <c r="L21" s="65"/>
      <c r="M21" s="64"/>
      <c r="N21" s="66"/>
      <c r="O21" s="66"/>
      <c r="P21" s="64"/>
      <c r="Q21" s="67"/>
      <c r="R21" s="68"/>
      <c r="S21" s="68"/>
      <c r="T21" s="68"/>
      <c r="U21" s="68"/>
      <c r="V21" s="68"/>
      <c r="W21" s="45"/>
    </row>
    <row r="22" spans="1:25" x14ac:dyDescent="0.3">
      <c r="A22" s="12"/>
      <c r="B22" s="63"/>
      <c r="C22" s="63"/>
      <c r="D22" s="64"/>
      <c r="E22" s="63"/>
      <c r="F22" s="63"/>
      <c r="G22" s="64"/>
      <c r="H22" s="65"/>
      <c r="I22" s="65"/>
      <c r="J22" s="64"/>
      <c r="K22" s="65"/>
      <c r="L22" s="65"/>
      <c r="M22" s="64"/>
      <c r="N22" s="66"/>
      <c r="O22" s="66"/>
      <c r="P22" s="64"/>
      <c r="Q22" s="67"/>
      <c r="R22" s="68"/>
      <c r="S22" s="68"/>
      <c r="T22" s="68"/>
      <c r="U22" s="68"/>
      <c r="V22" s="68"/>
      <c r="W22" s="45"/>
    </row>
    <row r="23" spans="1:25" x14ac:dyDescent="0.3">
      <c r="A23" s="12"/>
      <c r="B23" s="63"/>
      <c r="C23" s="63"/>
      <c r="D23" s="64"/>
      <c r="E23" s="63"/>
      <c r="F23" s="63"/>
      <c r="G23" s="64"/>
      <c r="H23" s="65"/>
      <c r="I23" s="65"/>
      <c r="J23" s="64"/>
      <c r="K23" s="65"/>
      <c r="L23" s="65"/>
      <c r="M23" s="64"/>
      <c r="N23" s="66"/>
      <c r="O23" s="66"/>
      <c r="P23" s="64"/>
      <c r="Q23" s="67"/>
      <c r="R23" s="68"/>
      <c r="S23" s="68"/>
      <c r="T23" s="68"/>
      <c r="U23" s="68"/>
      <c r="V23" s="68"/>
      <c r="W23" s="45"/>
    </row>
    <row r="24" spans="1:25" x14ac:dyDescent="0.3">
      <c r="A24" s="12"/>
      <c r="B24" s="63"/>
      <c r="C24" s="63"/>
      <c r="D24" s="64"/>
      <c r="E24" s="63"/>
      <c r="F24" s="63"/>
      <c r="G24" s="64"/>
      <c r="H24" s="65"/>
      <c r="I24" s="65"/>
      <c r="J24" s="64"/>
      <c r="K24" s="65"/>
      <c r="L24" s="65"/>
      <c r="M24" s="64"/>
      <c r="N24" s="66"/>
      <c r="O24" s="66"/>
      <c r="P24" s="64"/>
      <c r="Q24" s="67"/>
      <c r="R24" s="68"/>
      <c r="S24" s="68"/>
      <c r="T24" s="68"/>
      <c r="U24" s="68"/>
      <c r="V24" s="68"/>
      <c r="W24" s="45"/>
    </row>
    <row r="25" spans="1:25" x14ac:dyDescent="0.3">
      <c r="A25" s="12"/>
      <c r="B25" s="63"/>
      <c r="C25" s="63"/>
      <c r="D25" s="64"/>
      <c r="E25" s="63"/>
      <c r="F25" s="63"/>
      <c r="G25" s="64"/>
      <c r="H25" s="65"/>
      <c r="I25" s="65"/>
      <c r="J25" s="64"/>
      <c r="K25" s="65"/>
      <c r="L25" s="65"/>
      <c r="M25" s="64"/>
      <c r="N25" s="66"/>
      <c r="O25" s="66"/>
      <c r="P25" s="64"/>
      <c r="Q25" s="67"/>
      <c r="R25" s="68"/>
      <c r="S25" s="68"/>
      <c r="T25" s="68"/>
      <c r="U25" s="68"/>
      <c r="V25" s="68"/>
      <c r="W25" s="45"/>
    </row>
    <row r="26" spans="1:25" x14ac:dyDescent="0.3">
      <c r="A26" s="12"/>
      <c r="B26" s="63"/>
      <c r="C26" s="63"/>
      <c r="D26" s="64"/>
      <c r="E26" s="63"/>
      <c r="F26" s="63"/>
      <c r="G26" s="64"/>
      <c r="H26" s="65"/>
      <c r="I26" s="65"/>
      <c r="J26" s="64"/>
      <c r="K26" s="65"/>
      <c r="L26" s="65"/>
      <c r="M26" s="64"/>
      <c r="N26" s="66"/>
      <c r="O26" s="66"/>
      <c r="P26" s="64"/>
      <c r="Q26" s="67"/>
      <c r="R26" s="68"/>
      <c r="S26" s="68"/>
      <c r="T26" s="68"/>
      <c r="U26" s="68"/>
      <c r="V26" s="68"/>
      <c r="W26" s="45"/>
    </row>
    <row r="27" spans="1:25" x14ac:dyDescent="0.3">
      <c r="A27" s="12"/>
      <c r="B27" s="63"/>
      <c r="C27" s="63"/>
      <c r="D27" s="64"/>
      <c r="E27" s="63"/>
      <c r="F27" s="63"/>
      <c r="G27" s="64"/>
      <c r="H27" s="65"/>
      <c r="I27" s="65"/>
      <c r="J27" s="64"/>
      <c r="K27" s="65"/>
      <c r="L27" s="65"/>
      <c r="M27" s="64"/>
      <c r="N27" s="66"/>
      <c r="O27" s="66"/>
      <c r="P27" s="64"/>
      <c r="Q27" s="67"/>
      <c r="R27" s="68"/>
      <c r="S27" s="68"/>
      <c r="T27" s="68"/>
      <c r="U27" s="68"/>
      <c r="V27" s="68"/>
      <c r="W27" s="45"/>
    </row>
    <row r="28" spans="1:25" x14ac:dyDescent="0.3">
      <c r="A28" s="12"/>
      <c r="B28" s="63"/>
      <c r="C28" s="63"/>
      <c r="D28" s="64"/>
      <c r="E28" s="63"/>
      <c r="F28" s="63"/>
      <c r="G28" s="64"/>
      <c r="H28" s="65"/>
      <c r="I28" s="65"/>
      <c r="J28" s="64"/>
      <c r="K28" s="65"/>
      <c r="L28" s="65"/>
      <c r="M28" s="64"/>
      <c r="N28" s="66"/>
      <c r="O28" s="66"/>
      <c r="P28" s="64"/>
      <c r="Q28" s="67"/>
      <c r="R28" s="68"/>
      <c r="S28" s="68"/>
      <c r="T28" s="68"/>
      <c r="U28" s="68"/>
      <c r="V28" s="68"/>
      <c r="W28" s="45"/>
    </row>
    <row r="29" spans="1:25" ht="15.75" customHeight="1" x14ac:dyDescent="0.3">
      <c r="A29" s="70"/>
      <c r="B29" s="71"/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 t="s">
        <v>28</v>
      </c>
      <c r="Q29" s="67" t="s">
        <v>28</v>
      </c>
      <c r="R29" s="68" t="s">
        <v>28</v>
      </c>
      <c r="S29" s="68" t="s">
        <v>28</v>
      </c>
      <c r="T29" s="68" t="s">
        <v>28</v>
      </c>
      <c r="U29" s="68" t="s">
        <v>28</v>
      </c>
      <c r="V29" s="68" t="s">
        <v>28</v>
      </c>
      <c r="W29" s="73" t="s">
        <v>28</v>
      </c>
    </row>
    <row r="30" spans="1:25" x14ac:dyDescent="0.3">
      <c r="A30" s="74" t="s">
        <v>58</v>
      </c>
      <c r="B30" s="75"/>
      <c r="C30" s="75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2" t="s">
        <v>28</v>
      </c>
      <c r="Q30" s="67"/>
      <c r="R30" s="68" t="s">
        <v>28</v>
      </c>
      <c r="S30" s="68" t="s">
        <v>28</v>
      </c>
      <c r="T30" s="68" t="s">
        <v>28</v>
      </c>
      <c r="U30" s="68" t="s">
        <v>28</v>
      </c>
      <c r="V30" s="68" t="s">
        <v>28</v>
      </c>
      <c r="W30" s="60"/>
    </row>
    <row r="31" spans="1:25" x14ac:dyDescent="0.3">
      <c r="A31" s="12" t="s">
        <v>10</v>
      </c>
      <c r="B31" s="63">
        <f>VALUE(D31*100/$K$3)</f>
        <v>247.18500000000003</v>
      </c>
      <c r="C31" s="63">
        <f>VALUE(D31*$K$2/$K$3)</f>
        <v>12.359250000000001</v>
      </c>
      <c r="D31" s="77">
        <f t="shared" ref="D31:D32" si="19">(R31+R31*$K$2/100)/$J$1</f>
        <v>259.54425000000003</v>
      </c>
      <c r="E31" s="78">
        <f>VALUE(G31*100/$K$3)</f>
        <v>428.50476190476189</v>
      </c>
      <c r="F31" s="78">
        <f>VALUE(G31*$K$2/$K$3)</f>
        <v>21.425238095238097</v>
      </c>
      <c r="G31" s="64">
        <f>(S31+S31*$K$2/100)/$J$1+2</f>
        <v>449.93</v>
      </c>
      <c r="H31" s="63">
        <f>VALUE(J31*100/$K$3)</f>
        <v>576.05238095238099</v>
      </c>
      <c r="I31" s="63">
        <f>VALUE(J31*$K$2/$K$3)</f>
        <v>28.80261904761905</v>
      </c>
      <c r="J31" s="64">
        <f>(T31+T31*$K$2/100)/$J$1+1</f>
        <v>604.85500000000002</v>
      </c>
      <c r="K31" s="66">
        <f>VALUE(M31*100/$K$3)</f>
        <v>675.95238095238096</v>
      </c>
      <c r="L31" s="66">
        <f>VALUE(M31*$K$2/$K$3)</f>
        <v>33.797619047619051</v>
      </c>
      <c r="M31" s="79">
        <f>(U31+U31*$K$2/100)/$J$1+1</f>
        <v>709.75</v>
      </c>
      <c r="N31" s="66">
        <f>VALUE(P31*100/$K$3)</f>
        <v>766.6797619047619</v>
      </c>
      <c r="O31" s="66">
        <f>VALUE(P31*$K$2/$K$3)</f>
        <v>38.333988095238091</v>
      </c>
      <c r="P31" s="64">
        <f>(V31+V31*$K$2/100)/$J$1+2</f>
        <v>805.01374999999996</v>
      </c>
      <c r="Q31" s="67"/>
      <c r="R31" s="68">
        <f>W31*$S$1</f>
        <v>247.18500000000003</v>
      </c>
      <c r="S31" s="68">
        <f>W31*$S$2</f>
        <v>426.6</v>
      </c>
      <c r="T31" s="68">
        <f>W31*$U$1</f>
        <v>575.1</v>
      </c>
      <c r="U31" s="68">
        <f>W31*$U$2</f>
        <v>675</v>
      </c>
      <c r="V31" s="68">
        <f>W31*$W$1</f>
        <v>764.77499999999998</v>
      </c>
      <c r="W31" s="17">
        <v>675</v>
      </c>
      <c r="Y31">
        <v>450</v>
      </c>
    </row>
    <row r="32" spans="1:25" ht="14.25" customHeight="1" x14ac:dyDescent="0.3">
      <c r="A32" s="69" t="s">
        <v>69</v>
      </c>
      <c r="B32" s="63">
        <f t="shared" ref="B32:B44" si="20">VALUE(D32*100/$K$3)</f>
        <v>247.18500000000003</v>
      </c>
      <c r="C32" s="63">
        <f t="shared" ref="C32:C44" si="21">VALUE(D32*$K$2/$K$3)</f>
        <v>12.359250000000001</v>
      </c>
      <c r="D32" s="77">
        <f t="shared" si="19"/>
        <v>259.54425000000003</v>
      </c>
      <c r="E32" s="78">
        <f t="shared" ref="E32:E44" si="22">VALUE(G32*100/$K$3)</f>
        <v>428.50476190476189</v>
      </c>
      <c r="F32" s="78">
        <f t="shared" ref="F32:F44" si="23">VALUE(G32*$K$2/$K$3)</f>
        <v>21.425238095238097</v>
      </c>
      <c r="G32" s="64">
        <f>(S32+S32*$K$2/100)/$J$1+2</f>
        <v>449.93</v>
      </c>
      <c r="H32" s="63">
        <f t="shared" ref="H32:H44" si="24">VALUE(J32*100/$K$3)</f>
        <v>576.05238095238099</v>
      </c>
      <c r="I32" s="63">
        <f t="shared" ref="I32:I44" si="25">VALUE(J32*$K$2/$K$3)</f>
        <v>28.80261904761905</v>
      </c>
      <c r="J32" s="64">
        <f>(T32+T32*$K$2/100)/$J$1+1</f>
        <v>604.85500000000002</v>
      </c>
      <c r="K32" s="66">
        <f t="shared" ref="K32:K44" si="26">VALUE(M32*100/$K$3)</f>
        <v>675.95238095238096</v>
      </c>
      <c r="L32" s="66">
        <f t="shared" ref="L32:L44" si="27">VALUE(M32*$K$2/$K$3)</f>
        <v>33.797619047619051</v>
      </c>
      <c r="M32" s="79">
        <f>(U32+U32*$K$2/100)/$J$1+1</f>
        <v>709.75</v>
      </c>
      <c r="N32" s="66">
        <f t="shared" ref="N32:N44" si="28">VALUE(P32*100/$K$3)</f>
        <v>766.6797619047619</v>
      </c>
      <c r="O32" s="66">
        <f t="shared" ref="O32:O44" si="29">VALUE(P32*$K$2/$K$3)</f>
        <v>38.333988095238091</v>
      </c>
      <c r="P32" s="64">
        <f>(V32+V32*$K$2/100)/$J$1+2</f>
        <v>805.01374999999996</v>
      </c>
      <c r="Q32" s="67"/>
      <c r="R32" s="68">
        <f t="shared" ref="R32:R44" si="30">W32*$S$1</f>
        <v>247.18500000000003</v>
      </c>
      <c r="S32" s="68">
        <f t="shared" ref="S32:S44" si="31">W32*$S$2</f>
        <v>426.6</v>
      </c>
      <c r="T32" s="68">
        <f t="shared" ref="T32:T44" si="32">W32*$U$1</f>
        <v>575.1</v>
      </c>
      <c r="U32" s="68">
        <f t="shared" ref="U32:U44" si="33">W32*$U$2</f>
        <v>675</v>
      </c>
      <c r="V32" s="68">
        <f t="shared" ref="V32:V44" si="34">W32*$W$1</f>
        <v>764.77499999999998</v>
      </c>
      <c r="W32" s="17">
        <v>675</v>
      </c>
      <c r="Y32">
        <v>452</v>
      </c>
    </row>
    <row r="33" spans="1:25" x14ac:dyDescent="0.3">
      <c r="A33" s="12" t="s">
        <v>14</v>
      </c>
      <c r="B33" s="63">
        <f t="shared" si="20"/>
        <v>371.729880952381</v>
      </c>
      <c r="C33" s="63">
        <f t="shared" si="21"/>
        <v>18.586494047619052</v>
      </c>
      <c r="D33" s="64">
        <f>(R33+R33*$K$2/100)/$J$1+1</f>
        <v>390.31637500000005</v>
      </c>
      <c r="E33" s="78">
        <f t="shared" si="22"/>
        <v>642.75714285714287</v>
      </c>
      <c r="F33" s="78">
        <f t="shared" si="23"/>
        <v>32.137857142857143</v>
      </c>
      <c r="G33" s="64">
        <f>(S33+S33*$K$2/100)/$J$1+3</f>
        <v>674.89499999999998</v>
      </c>
      <c r="H33" s="63">
        <f t="shared" si="24"/>
        <v>871.22142857142853</v>
      </c>
      <c r="I33" s="63">
        <f t="shared" si="25"/>
        <v>43.561071428571431</v>
      </c>
      <c r="J33" s="64">
        <f>(T33+T33*$K$2/100)/$J$1+9</f>
        <v>914.78250000000003</v>
      </c>
      <c r="K33" s="66">
        <f t="shared" si="26"/>
        <v>1014.4047619047619</v>
      </c>
      <c r="L33" s="66">
        <f t="shared" si="27"/>
        <v>50.720238095238095</v>
      </c>
      <c r="M33" s="79">
        <f>(U33+U33*$K$2/100)/$J$1+2</f>
        <v>1065.125</v>
      </c>
      <c r="N33" s="66">
        <f t="shared" si="28"/>
        <v>1147.1624999999999</v>
      </c>
      <c r="O33" s="66">
        <f t="shared" si="29"/>
        <v>57.358124999999994</v>
      </c>
      <c r="P33" s="64">
        <f>(V33+V33*$K$2/100)/$J$1</f>
        <v>1204.5206249999999</v>
      </c>
      <c r="Q33" s="67"/>
      <c r="R33" s="68">
        <f t="shared" si="30"/>
        <v>370.77750000000003</v>
      </c>
      <c r="S33" s="68">
        <f t="shared" si="31"/>
        <v>639.9</v>
      </c>
      <c r="T33" s="68">
        <f t="shared" si="32"/>
        <v>862.65</v>
      </c>
      <c r="U33" s="68">
        <f t="shared" si="33"/>
        <v>1012.5</v>
      </c>
      <c r="V33" s="68">
        <f t="shared" si="34"/>
        <v>1147.1624999999999</v>
      </c>
      <c r="W33" s="80">
        <v>1012.5</v>
      </c>
      <c r="Y33">
        <v>475</v>
      </c>
    </row>
    <row r="34" spans="1:25" ht="15" customHeight="1" x14ac:dyDescent="0.3">
      <c r="A34" s="69" t="s">
        <v>70</v>
      </c>
      <c r="B34" s="63">
        <f t="shared" si="20"/>
        <v>371.729880952381</v>
      </c>
      <c r="C34" s="63">
        <f t="shared" si="21"/>
        <v>18.586494047619052</v>
      </c>
      <c r="D34" s="64">
        <f>(R34+R34*$K$2/100)/$J$1+1</f>
        <v>390.31637500000005</v>
      </c>
      <c r="E34" s="78">
        <f t="shared" si="22"/>
        <v>642.75714285714287</v>
      </c>
      <c r="F34" s="78">
        <f t="shared" si="23"/>
        <v>32.137857142857143</v>
      </c>
      <c r="G34" s="64">
        <f>(S34+S34*$K$2/100)/$J$1+3</f>
        <v>674.89499999999998</v>
      </c>
      <c r="H34" s="63">
        <f t="shared" si="24"/>
        <v>871.22142857142853</v>
      </c>
      <c r="I34" s="63">
        <f t="shared" si="25"/>
        <v>43.561071428571431</v>
      </c>
      <c r="J34" s="64">
        <f>(T34+T34*$K$2/100)/$J$1+9</f>
        <v>914.78250000000003</v>
      </c>
      <c r="K34" s="66">
        <f t="shared" si="26"/>
        <v>1014.4047619047619</v>
      </c>
      <c r="L34" s="66">
        <f t="shared" si="27"/>
        <v>50.720238095238095</v>
      </c>
      <c r="M34" s="79">
        <f>(U34+U34*$K$2/100)/$J$1+2</f>
        <v>1065.125</v>
      </c>
      <c r="N34" s="66">
        <f t="shared" si="28"/>
        <v>1147.1624999999999</v>
      </c>
      <c r="O34" s="66">
        <f t="shared" si="29"/>
        <v>57.358124999999994</v>
      </c>
      <c r="P34" s="64">
        <f>(V34+V34*$K$2/100)/$J$1</f>
        <v>1204.5206249999999</v>
      </c>
      <c r="Q34" s="67"/>
      <c r="R34" s="68">
        <f t="shared" si="30"/>
        <v>370.77750000000003</v>
      </c>
      <c r="S34" s="68">
        <f t="shared" si="31"/>
        <v>639.9</v>
      </c>
      <c r="T34" s="68">
        <f t="shared" si="32"/>
        <v>862.65</v>
      </c>
      <c r="U34" s="68">
        <f t="shared" si="33"/>
        <v>1012.5</v>
      </c>
      <c r="V34" s="68">
        <f t="shared" si="34"/>
        <v>1147.1624999999999</v>
      </c>
      <c r="W34" s="80">
        <v>1012.5</v>
      </c>
      <c r="Y34">
        <v>480</v>
      </c>
    </row>
    <row r="35" spans="1:25" ht="14.25" customHeight="1" x14ac:dyDescent="0.3">
      <c r="A35" s="12" t="s">
        <v>18</v>
      </c>
      <c r="B35" s="63">
        <f t="shared" si="20"/>
        <v>418.64166666666665</v>
      </c>
      <c r="C35" s="63">
        <f t="shared" si="21"/>
        <v>20.932083333333335</v>
      </c>
      <c r="D35" s="64">
        <f>(R35+R35*$K$2/100)/$J$1+7</f>
        <v>439.57375000000002</v>
      </c>
      <c r="E35" s="78">
        <f t="shared" si="22"/>
        <v>713.85714285714289</v>
      </c>
      <c r="F35" s="78">
        <f t="shared" si="23"/>
        <v>35.692857142857143</v>
      </c>
      <c r="G35" s="64">
        <f>(S35+S35*$K$2/100)/$J$1+3</f>
        <v>749.55</v>
      </c>
      <c r="H35" s="63">
        <f t="shared" si="24"/>
        <v>1009.9285714285714</v>
      </c>
      <c r="I35" s="63">
        <f t="shared" si="25"/>
        <v>50.496428571428574</v>
      </c>
      <c r="J35" s="64">
        <f>(T35+T35*$K$2/100)/$J$1+54</f>
        <v>1060.425</v>
      </c>
      <c r="K35" s="66">
        <f t="shared" si="26"/>
        <v>1190.7142857142858</v>
      </c>
      <c r="L35" s="66">
        <f t="shared" si="27"/>
        <v>59.535714285714285</v>
      </c>
      <c r="M35" s="79">
        <f>(U35+U35*$K$2/100)/$J$1+69</f>
        <v>1250.25</v>
      </c>
      <c r="N35" s="66">
        <f t="shared" si="28"/>
        <v>1338.4345238095239</v>
      </c>
      <c r="O35" s="66">
        <f t="shared" si="29"/>
        <v>66.921726190476193</v>
      </c>
      <c r="P35" s="64">
        <f>(V35+V35*$K$2/100)/$J$1+67</f>
        <v>1405.35625</v>
      </c>
      <c r="Q35" s="67"/>
      <c r="R35" s="68">
        <f t="shared" si="30"/>
        <v>411.97500000000002</v>
      </c>
      <c r="S35" s="68">
        <f t="shared" si="31"/>
        <v>711</v>
      </c>
      <c r="T35" s="68">
        <f t="shared" si="32"/>
        <v>958.5</v>
      </c>
      <c r="U35" s="68">
        <f t="shared" si="33"/>
        <v>1125</v>
      </c>
      <c r="V35" s="68">
        <f t="shared" si="34"/>
        <v>1274.625</v>
      </c>
      <c r="W35" s="80">
        <v>1125</v>
      </c>
      <c r="Y35">
        <v>850</v>
      </c>
    </row>
    <row r="36" spans="1:25" x14ac:dyDescent="0.3">
      <c r="A36" s="12" t="s">
        <v>19</v>
      </c>
      <c r="B36" s="63">
        <f t="shared" si="20"/>
        <v>371.729880952381</v>
      </c>
      <c r="C36" s="63">
        <f t="shared" si="21"/>
        <v>18.586494047619052</v>
      </c>
      <c r="D36" s="64">
        <f>(R36+R36*$K$2/100)/$J$1+1</f>
        <v>390.31637500000005</v>
      </c>
      <c r="E36" s="78">
        <f t="shared" si="22"/>
        <v>642.75714285714287</v>
      </c>
      <c r="F36" s="78">
        <f t="shared" si="23"/>
        <v>32.137857142857143</v>
      </c>
      <c r="G36" s="64">
        <f>(S36+S36*$K$2/100)/$J$1+3</f>
        <v>674.89499999999998</v>
      </c>
      <c r="H36" s="63">
        <f t="shared" si="24"/>
        <v>871.22142857142853</v>
      </c>
      <c r="I36" s="63">
        <f t="shared" si="25"/>
        <v>43.561071428571431</v>
      </c>
      <c r="J36" s="64">
        <f>(T36+T36*$K$2/100)/$J$1+9</f>
        <v>914.78250000000003</v>
      </c>
      <c r="K36" s="66">
        <f t="shared" si="26"/>
        <v>1014.4047619047619</v>
      </c>
      <c r="L36" s="66">
        <f t="shared" si="27"/>
        <v>50.720238095238095</v>
      </c>
      <c r="M36" s="79">
        <f>(U36+U36*$K$2/100)/$J$1+2</f>
        <v>1065.125</v>
      </c>
      <c r="N36" s="66">
        <f t="shared" si="28"/>
        <v>1151.9244047619047</v>
      </c>
      <c r="O36" s="66">
        <f t="shared" si="29"/>
        <v>57.596220238095235</v>
      </c>
      <c r="P36" s="64">
        <f>(V36+V36*$K$2/100)/$J$1+5</f>
        <v>1209.5206249999999</v>
      </c>
      <c r="Q36" s="67"/>
      <c r="R36" s="68">
        <f t="shared" si="30"/>
        <v>370.77750000000003</v>
      </c>
      <c r="S36" s="68">
        <f t="shared" si="31"/>
        <v>639.9</v>
      </c>
      <c r="T36" s="68">
        <f t="shared" si="32"/>
        <v>862.65</v>
      </c>
      <c r="U36" s="68">
        <f t="shared" si="33"/>
        <v>1012.5</v>
      </c>
      <c r="V36" s="68">
        <f t="shared" si="34"/>
        <v>1147.1624999999999</v>
      </c>
      <c r="W36" s="17">
        <v>1012.5</v>
      </c>
      <c r="Y36">
        <v>1000</v>
      </c>
    </row>
    <row r="37" spans="1:25" ht="15.75" customHeight="1" x14ac:dyDescent="0.3">
      <c r="A37" s="12" t="s">
        <v>20</v>
      </c>
      <c r="B37" s="63">
        <f t="shared" si="20"/>
        <v>309.05501190476195</v>
      </c>
      <c r="C37" s="63">
        <f t="shared" si="21"/>
        <v>15.452750595238095</v>
      </c>
      <c r="D37" s="64">
        <f>(R37+R37*$K$2/100)/$J$1+2</f>
        <v>324.50776250000001</v>
      </c>
      <c r="E37" s="78">
        <f t="shared" si="22"/>
        <v>523.4233333333334</v>
      </c>
      <c r="F37" s="78">
        <f t="shared" si="23"/>
        <v>26.171166666666668</v>
      </c>
      <c r="G37" s="64">
        <f>(S37+S37*$K$2/100)/$J$1-7</f>
        <v>549.59450000000004</v>
      </c>
      <c r="H37" s="63">
        <f t="shared" si="24"/>
        <v>714.61500000000001</v>
      </c>
      <c r="I37" s="63">
        <f t="shared" si="25"/>
        <v>35.73075</v>
      </c>
      <c r="J37" s="64">
        <f>(T37+T37*$K$2/100)/$J$1</f>
        <v>750.34574999999995</v>
      </c>
      <c r="K37" s="66">
        <f t="shared" si="26"/>
        <v>880.65476190476193</v>
      </c>
      <c r="L37" s="66">
        <f t="shared" si="27"/>
        <v>44.032738095238095</v>
      </c>
      <c r="M37" s="79">
        <f>(U37+U37*$K$2/100)/$J$1+44</f>
        <v>924.6875</v>
      </c>
      <c r="N37" s="66">
        <f t="shared" si="28"/>
        <v>990.30375000000015</v>
      </c>
      <c r="O37" s="66">
        <f t="shared" si="29"/>
        <v>49.51518750000001</v>
      </c>
      <c r="P37" s="64">
        <f>(V37+V37*$K$2/100)/$J$1+42</f>
        <v>1039.8189375000002</v>
      </c>
      <c r="Q37" s="67"/>
      <c r="R37" s="68">
        <f t="shared" si="30"/>
        <v>307.15025000000003</v>
      </c>
      <c r="S37" s="68">
        <f t="shared" si="31"/>
        <v>530.09</v>
      </c>
      <c r="T37" s="68">
        <f t="shared" si="32"/>
        <v>714.61500000000001</v>
      </c>
      <c r="U37" s="68">
        <f t="shared" si="33"/>
        <v>838.75</v>
      </c>
      <c r="V37" s="68">
        <f t="shared" si="34"/>
        <v>950.30375000000004</v>
      </c>
      <c r="W37" s="17">
        <v>838.75</v>
      </c>
      <c r="Y37">
        <v>525</v>
      </c>
    </row>
    <row r="38" spans="1:25" x14ac:dyDescent="0.3">
      <c r="A38" s="12" t="s">
        <v>21</v>
      </c>
      <c r="B38" s="63">
        <f t="shared" si="20"/>
        <v>309.05501190476195</v>
      </c>
      <c r="C38" s="63">
        <f t="shared" si="21"/>
        <v>15.452750595238095</v>
      </c>
      <c r="D38" s="64">
        <f>(R38+R38*$K$2/100)/$J$1+2</f>
        <v>324.50776250000001</v>
      </c>
      <c r="E38" s="78">
        <f t="shared" si="22"/>
        <v>523.4233333333334</v>
      </c>
      <c r="F38" s="78">
        <f t="shared" si="23"/>
        <v>26.171166666666668</v>
      </c>
      <c r="G38" s="64">
        <f>(S38+S38*$K$2/100)/$J$1-7</f>
        <v>549.59450000000004</v>
      </c>
      <c r="H38" s="63">
        <f t="shared" si="24"/>
        <v>714.61500000000001</v>
      </c>
      <c r="I38" s="63">
        <f t="shared" si="25"/>
        <v>35.73075</v>
      </c>
      <c r="J38" s="64">
        <f>(T38+T38*$K$2/100)/$J$1</f>
        <v>750.34574999999995</v>
      </c>
      <c r="K38" s="66">
        <f t="shared" si="26"/>
        <v>880.65476190476193</v>
      </c>
      <c r="L38" s="66">
        <f t="shared" si="27"/>
        <v>44.032738095238095</v>
      </c>
      <c r="M38" s="79">
        <f>(U38+U38*$K$2/100)/$J$1+44</f>
        <v>924.6875</v>
      </c>
      <c r="N38" s="66">
        <f t="shared" si="28"/>
        <v>990.30375000000015</v>
      </c>
      <c r="O38" s="66">
        <f t="shared" si="29"/>
        <v>49.51518750000001</v>
      </c>
      <c r="P38" s="64">
        <f>(V38+V38*$K$2/100)/$J$1+42</f>
        <v>1039.8189375000002</v>
      </c>
      <c r="Q38" s="67"/>
      <c r="R38" s="68">
        <f t="shared" si="30"/>
        <v>307.15025000000003</v>
      </c>
      <c r="S38" s="68">
        <f t="shared" si="31"/>
        <v>530.09</v>
      </c>
      <c r="T38" s="68">
        <f t="shared" si="32"/>
        <v>714.61500000000001</v>
      </c>
      <c r="U38" s="68">
        <f t="shared" si="33"/>
        <v>838.75</v>
      </c>
      <c r="V38" s="68">
        <f t="shared" si="34"/>
        <v>950.30375000000004</v>
      </c>
      <c r="W38" s="17">
        <v>838.75</v>
      </c>
      <c r="Y38">
        <v>550</v>
      </c>
    </row>
    <row r="39" spans="1:25" x14ac:dyDescent="0.3">
      <c r="A39" s="12" t="s">
        <v>22</v>
      </c>
      <c r="B39" s="63">
        <f t="shared" si="20"/>
        <v>247.18500000000003</v>
      </c>
      <c r="C39" s="63">
        <f t="shared" si="21"/>
        <v>12.359250000000001</v>
      </c>
      <c r="D39" s="64">
        <f>(R39+R39*$K$2/100)/$J$1</f>
        <v>259.54425000000003</v>
      </c>
      <c r="E39" s="78">
        <f t="shared" si="22"/>
        <v>428.50476190476189</v>
      </c>
      <c r="F39" s="78">
        <f t="shared" si="23"/>
        <v>21.425238095238097</v>
      </c>
      <c r="G39" s="64">
        <f>(S39+S39*$K$2/100)/$J$1+2</f>
        <v>449.93</v>
      </c>
      <c r="H39" s="63">
        <f t="shared" si="24"/>
        <v>595.1</v>
      </c>
      <c r="I39" s="63">
        <f t="shared" si="25"/>
        <v>29.755000000000003</v>
      </c>
      <c r="J39" s="64">
        <f>(T39+T39*$K$2/100)/$J$1+21</f>
        <v>624.85500000000002</v>
      </c>
      <c r="K39" s="66">
        <f t="shared" si="26"/>
        <v>675.95238095238096</v>
      </c>
      <c r="L39" s="66">
        <f t="shared" si="27"/>
        <v>33.797619047619051</v>
      </c>
      <c r="M39" s="79">
        <f>(U39+U39*$K$2/100)/$J$1+1</f>
        <v>709.75</v>
      </c>
      <c r="N39" s="66">
        <f t="shared" si="28"/>
        <v>742.87023809523805</v>
      </c>
      <c r="O39" s="66">
        <f t="shared" si="29"/>
        <v>37.143511904761901</v>
      </c>
      <c r="P39" s="64">
        <f>(V39+V39*$K$2/100)/$J$1-23</f>
        <v>780.01374999999996</v>
      </c>
      <c r="Q39" s="67"/>
      <c r="R39" s="68">
        <f t="shared" si="30"/>
        <v>247.18500000000003</v>
      </c>
      <c r="S39" s="68">
        <f t="shared" si="31"/>
        <v>426.6</v>
      </c>
      <c r="T39" s="68">
        <f t="shared" si="32"/>
        <v>575.1</v>
      </c>
      <c r="U39" s="68">
        <f t="shared" si="33"/>
        <v>675</v>
      </c>
      <c r="V39" s="68">
        <f t="shared" si="34"/>
        <v>764.77499999999998</v>
      </c>
      <c r="W39" s="17">
        <v>675</v>
      </c>
      <c r="Y39">
        <v>540</v>
      </c>
    </row>
    <row r="40" spans="1:25" x14ac:dyDescent="0.3">
      <c r="A40" s="12" t="s">
        <v>55</v>
      </c>
      <c r="B40" s="63">
        <f t="shared" si="20"/>
        <v>304.97214285714284</v>
      </c>
      <c r="C40" s="63">
        <f t="shared" si="21"/>
        <v>15.248607142857143</v>
      </c>
      <c r="D40" s="64">
        <f>(R40+R40*$K$2/100)/$J$1+3</f>
        <v>320.22075000000001</v>
      </c>
      <c r="E40" s="78">
        <f t="shared" si="22"/>
        <v>524.25714285714287</v>
      </c>
      <c r="F40" s="78">
        <f t="shared" si="23"/>
        <v>26.212857142857146</v>
      </c>
      <c r="G40" s="64">
        <f>(S40+S40*$K$2/100)/$J$1+3</f>
        <v>550.47</v>
      </c>
      <c r="H40" s="63">
        <f t="shared" si="24"/>
        <v>709.56666666666672</v>
      </c>
      <c r="I40" s="63">
        <f t="shared" si="25"/>
        <v>35.478333333333332</v>
      </c>
      <c r="J40" s="64">
        <f>(T40+T40*$K$2/100)/$J$1+7</f>
        <v>745.04499999999996</v>
      </c>
      <c r="K40" s="66">
        <f t="shared" si="26"/>
        <v>828.80952380952385</v>
      </c>
      <c r="L40" s="66">
        <f t="shared" si="27"/>
        <v>41.44047619047619</v>
      </c>
      <c r="M40" s="79">
        <f>(U40+U40*$K$2/100)/$J$1+4</f>
        <v>870.25</v>
      </c>
      <c r="N40" s="66">
        <f t="shared" si="28"/>
        <v>924.24880952380954</v>
      </c>
      <c r="O40" s="66">
        <f t="shared" si="29"/>
        <v>46.21244047619048</v>
      </c>
      <c r="P40" s="64">
        <f>(V40+V40*$K$2/100)/$J$1-11</f>
        <v>970.46125000000006</v>
      </c>
      <c r="Q40" s="67"/>
      <c r="R40" s="68">
        <f t="shared" si="30"/>
        <v>302.11500000000001</v>
      </c>
      <c r="S40" s="68">
        <f t="shared" si="31"/>
        <v>521.4</v>
      </c>
      <c r="T40" s="68">
        <f t="shared" si="32"/>
        <v>702.9</v>
      </c>
      <c r="U40" s="68">
        <f t="shared" si="33"/>
        <v>825</v>
      </c>
      <c r="V40" s="68">
        <f t="shared" si="34"/>
        <v>934.72500000000002</v>
      </c>
      <c r="W40" s="17">
        <v>825</v>
      </c>
      <c r="Y40">
        <v>400</v>
      </c>
    </row>
    <row r="41" spans="1:25" x14ac:dyDescent="0.3">
      <c r="A41" s="12" t="s">
        <v>56</v>
      </c>
      <c r="B41" s="63">
        <f t="shared" si="20"/>
        <v>304.97214285714284</v>
      </c>
      <c r="C41" s="63">
        <f t="shared" si="21"/>
        <v>15.248607142857143</v>
      </c>
      <c r="D41" s="64">
        <f>(R41+R41*$K$2/100)/$J$1+3</f>
        <v>320.22075000000001</v>
      </c>
      <c r="E41" s="78">
        <f t="shared" si="22"/>
        <v>524.25714285714287</v>
      </c>
      <c r="F41" s="78">
        <f t="shared" si="23"/>
        <v>26.212857142857146</v>
      </c>
      <c r="G41" s="64">
        <f>(S41+S41*$K$2/100)/$J$1+3</f>
        <v>550.47</v>
      </c>
      <c r="H41" s="63">
        <f t="shared" si="24"/>
        <v>709.56666666666672</v>
      </c>
      <c r="I41" s="63">
        <f t="shared" si="25"/>
        <v>35.478333333333332</v>
      </c>
      <c r="J41" s="64">
        <f>(T41+T41*$K$2/100)/$J$1+7</f>
        <v>745.04499999999996</v>
      </c>
      <c r="K41" s="66">
        <f t="shared" si="26"/>
        <v>828.80952380952385</v>
      </c>
      <c r="L41" s="66">
        <f t="shared" si="27"/>
        <v>41.44047619047619</v>
      </c>
      <c r="M41" s="79">
        <f>(U41+U41*$K$2/100)/$J$1+4</f>
        <v>870.25</v>
      </c>
      <c r="N41" s="66">
        <f t="shared" si="28"/>
        <v>924.24880952380954</v>
      </c>
      <c r="O41" s="66">
        <f t="shared" si="29"/>
        <v>46.21244047619048</v>
      </c>
      <c r="P41" s="64">
        <f>(V41+V41*$K$2/100)/$J$1-11</f>
        <v>970.46125000000006</v>
      </c>
      <c r="Q41" s="67"/>
      <c r="R41" s="68">
        <f t="shared" si="30"/>
        <v>302.11500000000001</v>
      </c>
      <c r="S41" s="68">
        <f t="shared" si="31"/>
        <v>521.4</v>
      </c>
      <c r="T41" s="68">
        <f t="shared" si="32"/>
        <v>702.9</v>
      </c>
      <c r="U41" s="68">
        <f t="shared" si="33"/>
        <v>825</v>
      </c>
      <c r="V41" s="68">
        <f t="shared" si="34"/>
        <v>934.72500000000002</v>
      </c>
      <c r="W41" s="17">
        <v>825</v>
      </c>
      <c r="Y41">
        <v>300</v>
      </c>
    </row>
    <row r="42" spans="1:25" x14ac:dyDescent="0.3">
      <c r="A42" s="12" t="s">
        <v>25</v>
      </c>
      <c r="B42" s="63">
        <f t="shared" si="20"/>
        <v>247.18500000000003</v>
      </c>
      <c r="C42" s="63">
        <f t="shared" si="21"/>
        <v>12.359250000000001</v>
      </c>
      <c r="D42" s="64">
        <f>(R42+R42*$K$2/100)/$J$1</f>
        <v>259.54425000000003</v>
      </c>
      <c r="E42" s="78">
        <f t="shared" si="22"/>
        <v>428.50476190476189</v>
      </c>
      <c r="F42" s="78">
        <f t="shared" si="23"/>
        <v>21.425238095238097</v>
      </c>
      <c r="G42" s="64">
        <f>(S42+S42*$K$2/100)/$J$1+2</f>
        <v>449.93</v>
      </c>
      <c r="H42" s="63">
        <f t="shared" si="24"/>
        <v>576.05238095238099</v>
      </c>
      <c r="I42" s="63">
        <f t="shared" si="25"/>
        <v>28.80261904761905</v>
      </c>
      <c r="J42" s="64">
        <f>(T42+T42*$K$2/100)/$J$1+1</f>
        <v>604.85500000000002</v>
      </c>
      <c r="K42" s="66">
        <f t="shared" si="26"/>
        <v>675.95238095238096</v>
      </c>
      <c r="L42" s="66">
        <f t="shared" si="27"/>
        <v>33.797619047619051</v>
      </c>
      <c r="M42" s="79">
        <f>(U42+U42*$K$2/100)/$J$1+1</f>
        <v>709.75</v>
      </c>
      <c r="N42" s="66">
        <f t="shared" si="28"/>
        <v>761.91785714285709</v>
      </c>
      <c r="O42" s="66">
        <f t="shared" si="29"/>
        <v>38.095892857142857</v>
      </c>
      <c r="P42" s="64">
        <f>(V42+V42*$K$2/100)/$J$1-3</f>
        <v>800.01374999999996</v>
      </c>
      <c r="Q42" s="67"/>
      <c r="R42" s="68">
        <f t="shared" si="30"/>
        <v>247.18500000000003</v>
      </c>
      <c r="S42" s="68">
        <f t="shared" si="31"/>
        <v>426.6</v>
      </c>
      <c r="T42" s="68">
        <f t="shared" si="32"/>
        <v>575.1</v>
      </c>
      <c r="U42" s="68">
        <f t="shared" si="33"/>
        <v>675</v>
      </c>
      <c r="V42" s="68">
        <f t="shared" si="34"/>
        <v>764.77499999999998</v>
      </c>
      <c r="W42" s="17">
        <v>675</v>
      </c>
      <c r="Y42">
        <v>225</v>
      </c>
    </row>
    <row r="43" spans="1:25" x14ac:dyDescent="0.3">
      <c r="A43" s="12" t="s">
        <v>26</v>
      </c>
      <c r="B43" s="63">
        <f t="shared" si="20"/>
        <v>138.3218511904762</v>
      </c>
      <c r="C43" s="63">
        <f t="shared" si="21"/>
        <v>6.9160925595238094</v>
      </c>
      <c r="D43" s="81">
        <f>((R43+R43*$K$2/100)/$J$1)*$O$1-4</f>
        <v>145.23794375</v>
      </c>
      <c r="E43" s="78">
        <f t="shared" si="22"/>
        <v>232.91404761904764</v>
      </c>
      <c r="F43" s="78">
        <f t="shared" si="23"/>
        <v>11.645702380952381</v>
      </c>
      <c r="G43" s="64">
        <f>((S43+S43*$K$2/100)/$J$1)*$O$1-13</f>
        <v>244.55975000000001</v>
      </c>
      <c r="H43" s="63">
        <f t="shared" si="24"/>
        <v>324.01583333333332</v>
      </c>
      <c r="I43" s="63">
        <f t="shared" si="25"/>
        <v>16.200791666666664</v>
      </c>
      <c r="J43" s="64">
        <f>((T43+T43*$K$2/100)/$J$1)*$O$1-7</f>
        <v>340.21662499999996</v>
      </c>
      <c r="K43" s="66">
        <f t="shared" si="26"/>
        <v>370.98214285714278</v>
      </c>
      <c r="L43" s="66">
        <f t="shared" si="27"/>
        <v>18.549107142857142</v>
      </c>
      <c r="M43" s="79">
        <f>((U43+U43*$K$2/100)/$J$1)*$O$1-18</f>
        <v>389.53124999999994</v>
      </c>
      <c r="N43" s="66">
        <f t="shared" si="28"/>
        <v>409.26943452380948</v>
      </c>
      <c r="O43" s="66">
        <f t="shared" si="29"/>
        <v>20.463471726190473</v>
      </c>
      <c r="P43" s="64">
        <f>((V43+V43*$K$2/100)/$J$1)*$O$1-32</f>
        <v>429.73290624999993</v>
      </c>
      <c r="R43" s="68">
        <f t="shared" si="30"/>
        <v>247.18500000000003</v>
      </c>
      <c r="S43" s="68">
        <f t="shared" si="31"/>
        <v>426.6</v>
      </c>
      <c r="T43" s="68">
        <f t="shared" si="32"/>
        <v>575.1</v>
      </c>
      <c r="U43" s="68">
        <f t="shared" si="33"/>
        <v>675</v>
      </c>
      <c r="V43" s="68">
        <f t="shared" si="34"/>
        <v>764.77499999999998</v>
      </c>
      <c r="W43" s="17">
        <v>675</v>
      </c>
      <c r="Y43">
        <v>400</v>
      </c>
    </row>
    <row r="44" spans="1:25" x14ac:dyDescent="0.3">
      <c r="A44" s="69" t="s">
        <v>57</v>
      </c>
      <c r="B44" s="63">
        <f t="shared" si="20"/>
        <v>138.3218511904762</v>
      </c>
      <c r="C44" s="63">
        <f t="shared" si="21"/>
        <v>6.9160925595238094</v>
      </c>
      <c r="D44" s="81">
        <f>((R44+R44*$K$2/100)/$J$1)*$O$1-4</f>
        <v>145.23794375</v>
      </c>
      <c r="E44" s="78">
        <f t="shared" si="22"/>
        <v>232.91404761904764</v>
      </c>
      <c r="F44" s="78">
        <f t="shared" si="23"/>
        <v>11.645702380952381</v>
      </c>
      <c r="G44" s="64">
        <f>((S44+S44*$K$2/100)/$J$1)*$O$1-13</f>
        <v>244.55975000000001</v>
      </c>
      <c r="H44" s="63">
        <f t="shared" si="24"/>
        <v>324.01583333333332</v>
      </c>
      <c r="I44" s="63">
        <f t="shared" si="25"/>
        <v>16.200791666666664</v>
      </c>
      <c r="J44" s="64">
        <f>((T44+T44*$K$2/100)/$J$1)*$O$1-7</f>
        <v>340.21662499999996</v>
      </c>
      <c r="K44" s="66">
        <f t="shared" si="26"/>
        <v>370.98214285714278</v>
      </c>
      <c r="L44" s="66">
        <f t="shared" si="27"/>
        <v>18.549107142857142</v>
      </c>
      <c r="M44" s="79">
        <f>((U44+U44*$K$2/100)/$J$1)*$O$1-18</f>
        <v>389.53124999999994</v>
      </c>
      <c r="N44" s="66">
        <f t="shared" si="28"/>
        <v>409.26943452380948</v>
      </c>
      <c r="O44" s="66">
        <f t="shared" si="29"/>
        <v>20.463471726190473</v>
      </c>
      <c r="P44" s="64">
        <f>((V44+V44*$K$2/100)/$J$1)*$O$1-32</f>
        <v>429.73290624999993</v>
      </c>
      <c r="R44" s="68">
        <f t="shared" si="30"/>
        <v>247.18500000000003</v>
      </c>
      <c r="S44" s="68">
        <f t="shared" si="31"/>
        <v>426.6</v>
      </c>
      <c r="T44" s="68">
        <f t="shared" si="32"/>
        <v>575.1</v>
      </c>
      <c r="U44" s="68">
        <f t="shared" si="33"/>
        <v>675</v>
      </c>
      <c r="V44" s="68">
        <f t="shared" si="34"/>
        <v>764.77499999999998</v>
      </c>
      <c r="W44" s="17">
        <v>675</v>
      </c>
      <c r="Y44">
        <v>400</v>
      </c>
    </row>
    <row r="45" spans="1:25" x14ac:dyDescent="0.3">
      <c r="A45" s="12"/>
      <c r="B45" s="63"/>
      <c r="C45" s="63"/>
      <c r="D45" s="64"/>
      <c r="E45" s="63"/>
      <c r="F45" s="63"/>
      <c r="G45" s="64"/>
      <c r="H45" s="65"/>
      <c r="I45" s="65"/>
      <c r="J45" s="64"/>
      <c r="K45" s="65"/>
      <c r="L45" s="65"/>
      <c r="M45" s="64"/>
      <c r="N45" s="66"/>
      <c r="O45" s="66"/>
      <c r="P45" s="64"/>
      <c r="Q45" s="67"/>
      <c r="R45" s="68"/>
      <c r="S45" s="68"/>
      <c r="T45" s="68"/>
      <c r="U45" s="68"/>
      <c r="V45" s="68"/>
      <c r="W45" s="45"/>
    </row>
    <row r="46" spans="1:25" x14ac:dyDescent="0.3">
      <c r="A46" s="12"/>
      <c r="B46" s="63"/>
      <c r="C46" s="63"/>
      <c r="D46" s="64"/>
      <c r="E46" s="63"/>
      <c r="F46" s="63"/>
      <c r="G46" s="64"/>
      <c r="H46" s="65"/>
      <c r="I46" s="65"/>
      <c r="J46" s="64"/>
      <c r="K46" s="65"/>
      <c r="L46" s="65"/>
      <c r="M46" s="64"/>
      <c r="N46" s="66"/>
      <c r="O46" s="66"/>
      <c r="P46" s="64"/>
      <c r="Q46" s="67"/>
      <c r="R46" s="68"/>
      <c r="S46" s="68"/>
      <c r="T46" s="68"/>
      <c r="U46" s="68"/>
      <c r="V46" s="68"/>
      <c r="W46" s="45"/>
    </row>
    <row r="47" spans="1:25" x14ac:dyDescent="0.3">
      <c r="A47" s="12"/>
      <c r="B47" s="63"/>
      <c r="C47" s="63"/>
      <c r="D47" s="64"/>
      <c r="E47" s="63"/>
      <c r="F47" s="63"/>
      <c r="G47" s="64"/>
      <c r="H47" s="65"/>
      <c r="I47" s="65"/>
      <c r="J47" s="64"/>
      <c r="K47" s="65"/>
      <c r="L47" s="65"/>
      <c r="M47" s="64"/>
      <c r="N47" s="66"/>
      <c r="O47" s="66"/>
      <c r="P47" s="64"/>
      <c r="Q47" s="67"/>
      <c r="R47" s="68"/>
      <c r="S47" s="68"/>
      <c r="T47" s="68"/>
      <c r="U47" s="68"/>
      <c r="V47" s="68"/>
      <c r="W47" s="45"/>
    </row>
    <row r="48" spans="1:25" x14ac:dyDescent="0.3">
      <c r="A48" s="12"/>
      <c r="B48" s="63"/>
      <c r="C48" s="63"/>
      <c r="D48" s="64"/>
      <c r="E48" s="63"/>
      <c r="F48" s="63"/>
      <c r="G48" s="64"/>
      <c r="H48" s="65"/>
      <c r="I48" s="65"/>
      <c r="J48" s="64"/>
      <c r="K48" s="65"/>
      <c r="L48" s="65"/>
      <c r="M48" s="64"/>
      <c r="N48" s="66"/>
      <c r="O48" s="66"/>
      <c r="P48" s="64"/>
      <c r="Q48" s="67"/>
      <c r="R48" s="68"/>
      <c r="S48" s="68"/>
      <c r="T48" s="68"/>
      <c r="U48" s="68"/>
      <c r="V48" s="68"/>
      <c r="W48" s="45"/>
    </row>
    <row r="49" spans="1:23" x14ac:dyDescent="0.3">
      <c r="A49" s="12"/>
      <c r="B49" s="63"/>
      <c r="C49" s="63"/>
      <c r="D49" s="64"/>
      <c r="E49" s="63"/>
      <c r="F49" s="63"/>
      <c r="G49" s="64"/>
      <c r="H49" s="65"/>
      <c r="I49" s="65"/>
      <c r="J49" s="64"/>
      <c r="K49" s="65"/>
      <c r="L49" s="65"/>
      <c r="M49" s="64"/>
      <c r="N49" s="66"/>
      <c r="O49" s="66"/>
      <c r="P49" s="64"/>
      <c r="Q49" s="67"/>
      <c r="R49" s="68"/>
      <c r="S49" s="68"/>
      <c r="T49" s="68"/>
      <c r="U49" s="68"/>
      <c r="V49" s="68"/>
      <c r="W49" s="45"/>
    </row>
    <row r="50" spans="1:23" x14ac:dyDescent="0.3">
      <c r="A50" s="12"/>
      <c r="B50" s="63"/>
      <c r="C50" s="63"/>
      <c r="D50" s="64"/>
      <c r="E50" s="63"/>
      <c r="F50" s="63"/>
      <c r="G50" s="64"/>
      <c r="H50" s="65"/>
      <c r="I50" s="65"/>
      <c r="J50" s="64"/>
      <c r="K50" s="65"/>
      <c r="L50" s="65"/>
      <c r="M50" s="64"/>
      <c r="N50" s="66"/>
      <c r="O50" s="66"/>
      <c r="P50" s="64"/>
      <c r="Q50" s="67"/>
      <c r="R50" s="68"/>
      <c r="S50" s="68"/>
      <c r="T50" s="68"/>
      <c r="U50" s="68"/>
      <c r="V50" s="68"/>
      <c r="W50" s="45"/>
    </row>
    <row r="51" spans="1:23" x14ac:dyDescent="0.3">
      <c r="A51" s="12"/>
      <c r="B51" s="63"/>
      <c r="C51" s="63"/>
      <c r="D51" s="64"/>
      <c r="E51" s="63"/>
      <c r="F51" s="63"/>
      <c r="G51" s="64"/>
      <c r="H51" s="65"/>
      <c r="I51" s="65"/>
      <c r="J51" s="64"/>
      <c r="K51" s="65"/>
      <c r="L51" s="65"/>
      <c r="M51" s="64"/>
      <c r="N51" s="66"/>
      <c r="O51" s="66"/>
      <c r="P51" s="64"/>
      <c r="Q51" s="67"/>
      <c r="R51" s="68"/>
      <c r="S51" s="68"/>
      <c r="T51" s="68"/>
      <c r="U51" s="68"/>
      <c r="V51" s="68"/>
      <c r="W51" s="45"/>
    </row>
    <row r="52" spans="1:23" x14ac:dyDescent="0.3">
      <c r="A52" s="12"/>
      <c r="B52" s="63"/>
      <c r="C52" s="63"/>
      <c r="D52" s="64"/>
      <c r="E52" s="63"/>
      <c r="F52" s="63"/>
      <c r="G52" s="64"/>
      <c r="H52" s="65"/>
      <c r="I52" s="65"/>
      <c r="J52" s="64"/>
      <c r="K52" s="65"/>
      <c r="L52" s="65"/>
      <c r="M52" s="64"/>
      <c r="N52" s="66"/>
      <c r="O52" s="66"/>
      <c r="P52" s="64"/>
      <c r="Q52" s="67"/>
      <c r="R52" s="68"/>
      <c r="S52" s="68"/>
      <c r="T52" s="68"/>
      <c r="U52" s="68"/>
      <c r="V52" s="68"/>
      <c r="W52" s="45"/>
    </row>
    <row r="53" spans="1:23" x14ac:dyDescent="0.3">
      <c r="A53" s="12"/>
      <c r="B53" s="63"/>
      <c r="C53" s="63"/>
      <c r="D53" s="64"/>
      <c r="E53" s="63"/>
      <c r="F53" s="63"/>
      <c r="G53" s="64"/>
      <c r="H53" s="65"/>
      <c r="I53" s="65"/>
      <c r="J53" s="64"/>
      <c r="K53" s="65"/>
      <c r="L53" s="65"/>
      <c r="M53" s="64"/>
      <c r="N53" s="66"/>
      <c r="O53" s="66"/>
      <c r="P53" s="64"/>
      <c r="Q53" s="67"/>
      <c r="R53" s="68"/>
      <c r="S53" s="68"/>
      <c r="T53" s="68"/>
      <c r="U53" s="68"/>
      <c r="V53" s="68"/>
      <c r="W53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>
      <selection activeCell="A6" sqref="A6:A19"/>
    </sheetView>
  </sheetViews>
  <sheetFormatPr defaultRowHeight="14.4" x14ac:dyDescent="0.3"/>
  <cols>
    <col min="1" max="1" width="45.88671875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46" t="s">
        <v>68</v>
      </c>
      <c r="B1" s="46"/>
      <c r="C1" s="46"/>
      <c r="D1" s="46"/>
      <c r="E1" s="46"/>
      <c r="F1" s="46"/>
      <c r="G1" s="46"/>
      <c r="H1" s="46" t="s">
        <v>32</v>
      </c>
      <c r="I1" s="47">
        <v>0</v>
      </c>
      <c r="J1" s="46">
        <f>1+I1/100</f>
        <v>1</v>
      </c>
      <c r="K1" s="46"/>
      <c r="L1" s="46"/>
      <c r="M1" s="46"/>
      <c r="N1" s="46"/>
      <c r="O1" s="46">
        <v>0.57499999999999996</v>
      </c>
      <c r="P1" s="46"/>
      <c r="Q1" s="48"/>
      <c r="R1" t="s">
        <v>33</v>
      </c>
      <c r="S1" s="49">
        <v>0.36620000000000003</v>
      </c>
      <c r="T1" t="s">
        <v>34</v>
      </c>
      <c r="U1" s="49">
        <v>0.85199999999999998</v>
      </c>
      <c r="V1" t="s">
        <v>35</v>
      </c>
      <c r="W1" s="49">
        <v>1.133</v>
      </c>
    </row>
    <row r="2" spans="1:23" x14ac:dyDescent="0.3">
      <c r="A2" s="50" t="s">
        <v>59</v>
      </c>
      <c r="B2" s="50"/>
      <c r="C2" s="50"/>
      <c r="D2" s="50"/>
      <c r="E2" s="50"/>
      <c r="F2" s="50"/>
      <c r="G2" s="50"/>
      <c r="H2" s="50"/>
      <c r="I2" s="51" t="s">
        <v>28</v>
      </c>
      <c r="J2" s="52" t="s">
        <v>37</v>
      </c>
      <c r="K2" s="53">
        <v>5</v>
      </c>
      <c r="L2" s="52" t="s">
        <v>38</v>
      </c>
      <c r="M2" s="52">
        <f>1+K2/100</f>
        <v>1.05</v>
      </c>
      <c r="N2" s="52"/>
      <c r="O2" s="52"/>
      <c r="P2" s="54" t="s">
        <v>28</v>
      </c>
      <c r="R2" t="s">
        <v>39</v>
      </c>
      <c r="S2" s="49">
        <v>0.63200000000000001</v>
      </c>
      <c r="T2" t="s">
        <v>40</v>
      </c>
      <c r="U2" s="49">
        <v>1</v>
      </c>
    </row>
    <row r="3" spans="1:23" ht="15" customHeight="1" x14ac:dyDescent="0.4">
      <c r="A3" s="46" t="s">
        <v>41</v>
      </c>
      <c r="B3" s="46"/>
      <c r="C3" s="55">
        <v>1</v>
      </c>
      <c r="D3" s="46">
        <v>1</v>
      </c>
      <c r="E3" s="55">
        <v>1</v>
      </c>
      <c r="F3" s="46">
        <f>1</f>
        <v>1</v>
      </c>
      <c r="G3" s="46" t="s">
        <v>28</v>
      </c>
      <c r="H3" s="55">
        <v>1</v>
      </c>
      <c r="I3" s="56">
        <f>1</f>
        <v>1</v>
      </c>
      <c r="J3" s="46" t="s">
        <v>42</v>
      </c>
      <c r="K3" s="57">
        <f>(100+K2)</f>
        <v>105</v>
      </c>
      <c r="L3" s="55">
        <f>1</f>
        <v>1</v>
      </c>
      <c r="M3" s="46">
        <f>1</f>
        <v>1</v>
      </c>
      <c r="N3" s="55">
        <f>1</f>
        <v>1</v>
      </c>
      <c r="O3" s="46">
        <f>1</f>
        <v>1</v>
      </c>
      <c r="P3" s="46" t="s">
        <v>28</v>
      </c>
      <c r="Q3" s="48"/>
    </row>
    <row r="4" spans="1:23" x14ac:dyDescent="0.3">
      <c r="A4" s="12" t="s">
        <v>43</v>
      </c>
      <c r="B4" s="58" t="s">
        <v>44</v>
      </c>
      <c r="C4" s="58" t="s">
        <v>45</v>
      </c>
      <c r="D4" s="58" t="s">
        <v>28</v>
      </c>
      <c r="E4" s="58" t="s">
        <v>46</v>
      </c>
      <c r="F4" s="58" t="s">
        <v>47</v>
      </c>
      <c r="G4" s="58" t="s">
        <v>28</v>
      </c>
      <c r="H4" s="58" t="s">
        <v>48</v>
      </c>
      <c r="I4" s="58" t="s">
        <v>47</v>
      </c>
      <c r="J4" s="58" t="s">
        <v>28</v>
      </c>
      <c r="K4" s="58" t="s">
        <v>49</v>
      </c>
      <c r="L4" s="58" t="s">
        <v>47</v>
      </c>
      <c r="M4" s="58" t="s">
        <v>28</v>
      </c>
      <c r="N4" s="58" t="s">
        <v>50</v>
      </c>
      <c r="O4" s="58" t="s">
        <v>47</v>
      </c>
      <c r="P4" s="58" t="s">
        <v>28</v>
      </c>
      <c r="Q4" s="59"/>
      <c r="R4" s="60" t="s">
        <v>44</v>
      </c>
      <c r="S4" s="60" t="s">
        <v>46</v>
      </c>
      <c r="T4" s="60" t="s">
        <v>48</v>
      </c>
      <c r="U4" s="60" t="s">
        <v>49</v>
      </c>
      <c r="V4" s="60" t="s">
        <v>50</v>
      </c>
      <c r="W4" s="60" t="s">
        <v>51</v>
      </c>
    </row>
    <row r="5" spans="1:23" x14ac:dyDescent="0.3">
      <c r="A5" s="12" t="s">
        <v>52</v>
      </c>
      <c r="B5" s="12" t="s">
        <v>53</v>
      </c>
      <c r="C5" s="12" t="s">
        <v>3</v>
      </c>
      <c r="D5" s="61" t="s">
        <v>54</v>
      </c>
      <c r="E5" s="61" t="s">
        <v>53</v>
      </c>
      <c r="F5" s="61" t="s">
        <v>3</v>
      </c>
      <c r="G5" s="61" t="s">
        <v>54</v>
      </c>
      <c r="H5" s="61" t="s">
        <v>53</v>
      </c>
      <c r="I5" s="61" t="s">
        <v>3</v>
      </c>
      <c r="J5" s="61" t="s">
        <v>54</v>
      </c>
      <c r="K5" s="61" t="s">
        <v>53</v>
      </c>
      <c r="L5" s="61" t="s">
        <v>3</v>
      </c>
      <c r="M5" s="61" t="s">
        <v>54</v>
      </c>
      <c r="N5" s="61" t="s">
        <v>53</v>
      </c>
      <c r="O5" s="61" t="s">
        <v>3</v>
      </c>
      <c r="P5" s="61" t="s">
        <v>54</v>
      </c>
      <c r="Q5" s="59"/>
      <c r="R5" s="62" t="s">
        <v>45</v>
      </c>
      <c r="S5" s="62" t="s">
        <v>47</v>
      </c>
      <c r="T5" s="62" t="s">
        <v>47</v>
      </c>
      <c r="U5" s="62" t="s">
        <v>47</v>
      </c>
      <c r="V5" s="62" t="s">
        <v>47</v>
      </c>
      <c r="W5" s="62" t="s">
        <v>53</v>
      </c>
    </row>
    <row r="6" spans="1:23" x14ac:dyDescent="0.3">
      <c r="A6" s="12" t="s">
        <v>10</v>
      </c>
      <c r="B6" s="63">
        <f>VALUE(D6*100/$K$3)</f>
        <v>185.38875000000002</v>
      </c>
      <c r="C6" s="63">
        <f>D6-B6</f>
        <v>9.2694375000000093</v>
      </c>
      <c r="D6" s="64">
        <f>(R6+R6*$K$2/100)/$J$1</f>
        <v>194.65818750000003</v>
      </c>
      <c r="E6" s="63">
        <f>VALUE(G6*100/$K$3)</f>
        <v>318.99761904761903</v>
      </c>
      <c r="F6" s="63">
        <f>VALUE(G6*$K$2/$K$3)</f>
        <v>15.949880952380951</v>
      </c>
      <c r="G6" s="64">
        <f>(S6+S6*$K$2/100)/$J$1-1</f>
        <v>334.94749999999999</v>
      </c>
      <c r="H6" s="65">
        <f>VALUE(J6*100/$K$3)</f>
        <v>433.22976190476192</v>
      </c>
      <c r="I6" s="65">
        <f>VALUE(J6*$K$2/$K$3)</f>
        <v>21.661488095238099</v>
      </c>
      <c r="J6" s="64">
        <f>(T6+T6*$K$2/100)/$J$1+2</f>
        <v>454.89125000000001</v>
      </c>
      <c r="K6" s="65">
        <f>VALUE(M6*100/$K$3)</f>
        <v>504.34523809523807</v>
      </c>
      <c r="L6" s="65">
        <f>VALUE(M6*$K$2/$K$3)</f>
        <v>25.217261904761905</v>
      </c>
      <c r="M6" s="64">
        <f>(U6+U6*$K$2/100)/$J$1-2</f>
        <v>529.5625</v>
      </c>
      <c r="N6" s="66">
        <f>VALUE(P6*100/$K$3)</f>
        <v>576.43839285714284</v>
      </c>
      <c r="O6" s="66">
        <f>VALUE(P6*$K$2/$K$3)</f>
        <v>28.821919642857139</v>
      </c>
      <c r="P6" s="64">
        <f>(V6+V6*$K$2/100)/$J$1+3</f>
        <v>605.26031249999994</v>
      </c>
      <c r="Q6" s="67"/>
      <c r="R6" s="68">
        <f>W6*$S$1</f>
        <v>185.38875000000002</v>
      </c>
      <c r="S6" s="68">
        <f>W6*$S$2</f>
        <v>319.95</v>
      </c>
      <c r="T6" s="68">
        <f>W6*$U$1</f>
        <v>431.32499999999999</v>
      </c>
      <c r="U6" s="68">
        <f>W6*$U$2</f>
        <v>506.25</v>
      </c>
      <c r="V6" s="68">
        <f>W6*$W$1</f>
        <v>573.58124999999995</v>
      </c>
      <c r="W6" s="17">
        <f>W31*0.75</f>
        <v>506.25</v>
      </c>
    </row>
    <row r="7" spans="1:23" ht="12" customHeight="1" x14ac:dyDescent="0.3">
      <c r="A7" s="69" t="s">
        <v>69</v>
      </c>
      <c r="B7" s="63">
        <f t="shared" ref="B7:B19" si="0">VALUE(D7*100/$K$3)</f>
        <v>185.38875000000002</v>
      </c>
      <c r="C7" s="63">
        <f t="shared" ref="C7:C19" si="1">D7-B7</f>
        <v>9.2694375000000093</v>
      </c>
      <c r="D7" s="64">
        <f t="shared" ref="D7:D17" si="2">(R7+R7*$K$2/100)/$J$1</f>
        <v>194.65818750000003</v>
      </c>
      <c r="E7" s="63">
        <f t="shared" ref="E7:E19" si="3">VALUE(G7*100/$K$3)</f>
        <v>318.99761904761903</v>
      </c>
      <c r="F7" s="63">
        <f t="shared" ref="F7:F19" si="4">VALUE(G7*$K$2/$K$3)</f>
        <v>15.949880952380951</v>
      </c>
      <c r="G7" s="64">
        <f>(S7+S7*$K$2/100)/$J$1-1</f>
        <v>334.94749999999999</v>
      </c>
      <c r="H7" s="65">
        <f t="shared" ref="H7:H19" si="5">VALUE(J7*100/$K$3)</f>
        <v>433.22976190476192</v>
      </c>
      <c r="I7" s="65">
        <f t="shared" ref="I7:I19" si="6">VALUE(J7*$K$2/$K$3)</f>
        <v>21.661488095238099</v>
      </c>
      <c r="J7" s="64">
        <f>(T7+T7*$K$2/100)/$J$1+2</f>
        <v>454.89125000000001</v>
      </c>
      <c r="K7" s="65">
        <f t="shared" ref="K7:K19" si="7">VALUE(M7*100/$K$3)</f>
        <v>504.34523809523807</v>
      </c>
      <c r="L7" s="65">
        <f t="shared" ref="L7:L19" si="8">VALUE(M7*$K$2/$K$3)</f>
        <v>25.217261904761905</v>
      </c>
      <c r="M7" s="64">
        <f>(U7+U7*$K$2/100)/$J$1-2</f>
        <v>529.5625</v>
      </c>
      <c r="N7" s="66">
        <f t="shared" ref="N7:N19" si="9">VALUE(P7*100/$K$3)</f>
        <v>576.43839285714284</v>
      </c>
      <c r="O7" s="66">
        <f t="shared" ref="O7:O19" si="10">VALUE(P7*$K$2/$K$3)</f>
        <v>28.821919642857139</v>
      </c>
      <c r="P7" s="64">
        <f>(V7+V7*$K$2/100)/$J$1+3</f>
        <v>605.26031249999994</v>
      </c>
      <c r="Q7" s="67"/>
      <c r="R7" s="68">
        <f t="shared" ref="R7:R19" si="11">W7*$S$1</f>
        <v>185.38875000000002</v>
      </c>
      <c r="S7" s="68">
        <f t="shared" ref="S7:S19" si="12">W7*$S$2</f>
        <v>319.95</v>
      </c>
      <c r="T7" s="68">
        <f t="shared" ref="T7:T19" si="13">W7*$U$1</f>
        <v>431.32499999999999</v>
      </c>
      <c r="U7" s="68">
        <f t="shared" ref="U7:U19" si="14">W7*$U$2</f>
        <v>506.25</v>
      </c>
      <c r="V7" s="68">
        <f t="shared" ref="V7:V19" si="15">W7*$W$1</f>
        <v>573.58124999999995</v>
      </c>
      <c r="W7" s="17">
        <f t="shared" ref="W7:W19" si="16">W32*0.75</f>
        <v>506.25</v>
      </c>
    </row>
    <row r="8" spans="1:23" ht="12" customHeight="1" x14ac:dyDescent="0.3">
      <c r="A8" s="12" t="s">
        <v>14</v>
      </c>
      <c r="B8" s="63">
        <f t="shared" si="0"/>
        <v>280.94026785714289</v>
      </c>
      <c r="C8" s="63">
        <f t="shared" si="1"/>
        <v>14.047013392857139</v>
      </c>
      <c r="D8" s="64">
        <f>(R8+R8*$K$2/100)/$J$1+3</f>
        <v>294.98728125000002</v>
      </c>
      <c r="E8" s="63">
        <f t="shared" si="3"/>
        <v>480.87738095238097</v>
      </c>
      <c r="F8" s="63">
        <f t="shared" si="4"/>
        <v>24.043869047619047</v>
      </c>
      <c r="G8" s="64">
        <f>(S8+S8*$K$2/100)/$J$1+1</f>
        <v>504.92124999999999</v>
      </c>
      <c r="H8" s="65">
        <f t="shared" si="5"/>
        <v>647.93988095238092</v>
      </c>
      <c r="I8" s="65">
        <f t="shared" si="6"/>
        <v>32.396994047619046</v>
      </c>
      <c r="J8" s="64">
        <f>(T8+T8*$K$2/100)/$J$1+1</f>
        <v>680.33687499999996</v>
      </c>
      <c r="K8" s="65">
        <f t="shared" si="7"/>
        <v>762.23214285714289</v>
      </c>
      <c r="L8" s="65">
        <f t="shared" si="8"/>
        <v>38.111607142857146</v>
      </c>
      <c r="M8" s="64">
        <f>(U8+U8*$K$2/100)/$J$1+3</f>
        <v>800.34375</v>
      </c>
      <c r="N8" s="66">
        <f t="shared" si="9"/>
        <v>862.27663690476209</v>
      </c>
      <c r="O8" s="66">
        <f t="shared" si="10"/>
        <v>43.113831845238096</v>
      </c>
      <c r="P8" s="64">
        <f>(V8+V8*$K$2/100)/$J$1+2</f>
        <v>905.39046875000008</v>
      </c>
      <c r="Q8" s="67"/>
      <c r="R8" s="68">
        <f t="shared" si="11"/>
        <v>278.083125</v>
      </c>
      <c r="S8" s="68">
        <f t="shared" si="12"/>
        <v>479.92500000000001</v>
      </c>
      <c r="T8" s="68">
        <f t="shared" si="13"/>
        <v>646.98749999999995</v>
      </c>
      <c r="U8" s="68">
        <f t="shared" si="14"/>
        <v>759.375</v>
      </c>
      <c r="V8" s="68">
        <f t="shared" si="15"/>
        <v>860.37187500000005</v>
      </c>
      <c r="W8" s="17">
        <f t="shared" si="16"/>
        <v>759.375</v>
      </c>
    </row>
    <row r="9" spans="1:23" ht="12" customHeight="1" x14ac:dyDescent="0.3">
      <c r="A9" s="69" t="s">
        <v>70</v>
      </c>
      <c r="B9" s="63">
        <f t="shared" si="0"/>
        <v>280.94026785714289</v>
      </c>
      <c r="C9" s="63">
        <f t="shared" si="1"/>
        <v>14.047013392857139</v>
      </c>
      <c r="D9" s="64">
        <f>(R9+R9*$K$2/100)/$J$1+3</f>
        <v>294.98728125000002</v>
      </c>
      <c r="E9" s="63">
        <f t="shared" si="3"/>
        <v>480.87738095238097</v>
      </c>
      <c r="F9" s="63">
        <f t="shared" si="4"/>
        <v>24.043869047619047</v>
      </c>
      <c r="G9" s="64">
        <f>(S9+S9*$K$2/100)/$J$1+1</f>
        <v>504.92124999999999</v>
      </c>
      <c r="H9" s="65">
        <f t="shared" si="5"/>
        <v>647.93988095238092</v>
      </c>
      <c r="I9" s="65">
        <f t="shared" si="6"/>
        <v>32.396994047619046</v>
      </c>
      <c r="J9" s="64">
        <f>(T9+T9*$K$2/100)/$J$1+1</f>
        <v>680.33687499999996</v>
      </c>
      <c r="K9" s="65">
        <f t="shared" si="7"/>
        <v>762.23214285714289</v>
      </c>
      <c r="L9" s="65">
        <f t="shared" si="8"/>
        <v>38.111607142857146</v>
      </c>
      <c r="M9" s="64">
        <f>(U9+U9*$K$2/100)/$J$1+3</f>
        <v>800.34375</v>
      </c>
      <c r="N9" s="66">
        <f t="shared" si="9"/>
        <v>862.27663690476209</v>
      </c>
      <c r="O9" s="66">
        <f t="shared" si="10"/>
        <v>43.113831845238096</v>
      </c>
      <c r="P9" s="64">
        <f>(V9+V9*$K$2/100)/$J$1+2</f>
        <v>905.39046875000008</v>
      </c>
      <c r="Q9" s="67"/>
      <c r="R9" s="68">
        <f t="shared" si="11"/>
        <v>278.083125</v>
      </c>
      <c r="S9" s="68">
        <f t="shared" si="12"/>
        <v>479.92500000000001</v>
      </c>
      <c r="T9" s="68">
        <f t="shared" si="13"/>
        <v>646.98749999999995</v>
      </c>
      <c r="U9" s="68">
        <f t="shared" si="14"/>
        <v>759.375</v>
      </c>
      <c r="V9" s="68">
        <f t="shared" si="15"/>
        <v>860.37187500000005</v>
      </c>
      <c r="W9" s="17">
        <f t="shared" si="16"/>
        <v>759.375</v>
      </c>
    </row>
    <row r="10" spans="1:23" ht="12" customHeight="1" x14ac:dyDescent="0.3">
      <c r="A10" s="12" t="s">
        <v>18</v>
      </c>
      <c r="B10" s="63">
        <f t="shared" si="0"/>
        <v>309.93363095238101</v>
      </c>
      <c r="C10" s="63">
        <f t="shared" si="1"/>
        <v>15.496681547619062</v>
      </c>
      <c r="D10" s="64">
        <f>(R10+R10*$K$2/100)/$J$1+1</f>
        <v>325.43031250000007</v>
      </c>
      <c r="E10" s="63">
        <f t="shared" si="3"/>
        <v>533.25</v>
      </c>
      <c r="F10" s="63">
        <f t="shared" si="4"/>
        <v>26.662500000000001</v>
      </c>
      <c r="G10" s="64">
        <f t="shared" ref="G10" si="17">(S10+S10*$K$2/100)/$J$1</f>
        <v>559.91250000000002</v>
      </c>
      <c r="H10" s="65">
        <f t="shared" si="5"/>
        <v>756.97023809523807</v>
      </c>
      <c r="I10" s="65">
        <f t="shared" si="6"/>
        <v>37.848511904761907</v>
      </c>
      <c r="J10" s="64">
        <f>(T10+T10*$K$2/100)/$J$1+40</f>
        <v>794.81875000000002</v>
      </c>
      <c r="K10" s="65">
        <f t="shared" si="7"/>
        <v>890.41666666666663</v>
      </c>
      <c r="L10" s="65">
        <f t="shared" si="8"/>
        <v>44.520833333333336</v>
      </c>
      <c r="M10" s="64">
        <f>(U10+U10*$K$2/100)/$J$1+49</f>
        <v>934.9375</v>
      </c>
      <c r="N10" s="66">
        <f t="shared" si="9"/>
        <v>995.01636904761915</v>
      </c>
      <c r="O10" s="66">
        <f t="shared" si="10"/>
        <v>49.750818452380955</v>
      </c>
      <c r="P10" s="64">
        <f>(V10+V10*$K$2/100)/$J$1+41</f>
        <v>1044.7671875000001</v>
      </c>
      <c r="Q10" s="67"/>
      <c r="R10" s="68">
        <f t="shared" si="11"/>
        <v>308.98125000000005</v>
      </c>
      <c r="S10" s="68">
        <f t="shared" si="12"/>
        <v>533.25</v>
      </c>
      <c r="T10" s="68">
        <f t="shared" si="13"/>
        <v>718.875</v>
      </c>
      <c r="U10" s="68">
        <f t="shared" si="14"/>
        <v>843.75</v>
      </c>
      <c r="V10" s="68">
        <f t="shared" si="15"/>
        <v>955.96875</v>
      </c>
      <c r="W10" s="17">
        <f t="shared" si="16"/>
        <v>843.75</v>
      </c>
    </row>
    <row r="11" spans="1:23" x14ac:dyDescent="0.3">
      <c r="A11" s="12" t="s">
        <v>19</v>
      </c>
      <c r="B11" s="63">
        <f t="shared" si="0"/>
        <v>280.94026785714289</v>
      </c>
      <c r="C11" s="63">
        <f t="shared" si="1"/>
        <v>14.047013392857139</v>
      </c>
      <c r="D11" s="64">
        <f>(R11+R11*$K$2/100)/$J$1+3</f>
        <v>294.98728125000002</v>
      </c>
      <c r="E11" s="63">
        <f t="shared" si="3"/>
        <v>480.87738095238097</v>
      </c>
      <c r="F11" s="63">
        <f t="shared" si="4"/>
        <v>24.043869047619047</v>
      </c>
      <c r="G11" s="64">
        <f>(S11+S11*$K$2/100)/$J$1+1</f>
        <v>504.92124999999999</v>
      </c>
      <c r="H11" s="65">
        <f t="shared" si="5"/>
        <v>652.70178571428573</v>
      </c>
      <c r="I11" s="65">
        <f t="shared" si="6"/>
        <v>32.635089285714287</v>
      </c>
      <c r="J11" s="64">
        <f>(T11+T11*$K$2/100)/$J$1+6</f>
        <v>685.33687499999996</v>
      </c>
      <c r="K11" s="65">
        <f t="shared" si="7"/>
        <v>757.47023809523807</v>
      </c>
      <c r="L11" s="65">
        <f t="shared" si="8"/>
        <v>37.873511904761905</v>
      </c>
      <c r="M11" s="64">
        <f>(U11+U11*$K$2/100)/$J$1-2</f>
        <v>795.34375</v>
      </c>
      <c r="N11" s="66">
        <f t="shared" si="9"/>
        <v>857.51473214285727</v>
      </c>
      <c r="O11" s="66">
        <f t="shared" si="10"/>
        <v>42.875736607142862</v>
      </c>
      <c r="P11" s="64">
        <f>(V11+V11*$K$2/100)/$J$1-3</f>
        <v>900.39046875000008</v>
      </c>
      <c r="Q11" s="67"/>
      <c r="R11" s="68">
        <f t="shared" si="11"/>
        <v>278.083125</v>
      </c>
      <c r="S11" s="68">
        <f t="shared" si="12"/>
        <v>479.92500000000001</v>
      </c>
      <c r="T11" s="68">
        <f t="shared" si="13"/>
        <v>646.98749999999995</v>
      </c>
      <c r="U11" s="68">
        <f t="shared" si="14"/>
        <v>759.375</v>
      </c>
      <c r="V11" s="68">
        <f t="shared" si="15"/>
        <v>860.37187500000005</v>
      </c>
      <c r="W11" s="17">
        <f t="shared" si="16"/>
        <v>759.375</v>
      </c>
    </row>
    <row r="12" spans="1:23" ht="11.25" customHeight="1" x14ac:dyDescent="0.3">
      <c r="A12" s="12" t="s">
        <v>20</v>
      </c>
      <c r="B12" s="63">
        <f t="shared" si="0"/>
        <v>233.21983035714288</v>
      </c>
      <c r="C12" s="63">
        <f t="shared" si="1"/>
        <v>11.660991517857155</v>
      </c>
      <c r="D12" s="64">
        <f>(R12+R12*$K$2/100)/$J$1+3</f>
        <v>244.88082187500004</v>
      </c>
      <c r="E12" s="63">
        <f t="shared" si="3"/>
        <v>395.66273809523813</v>
      </c>
      <c r="F12" s="63">
        <f t="shared" si="4"/>
        <v>19.783136904761903</v>
      </c>
      <c r="G12" s="64">
        <f>(S12+S12*$K$2/100)/$J$1-2</f>
        <v>415.445875</v>
      </c>
      <c r="H12" s="65">
        <f t="shared" si="5"/>
        <v>537.86601190476188</v>
      </c>
      <c r="I12" s="65">
        <f t="shared" si="6"/>
        <v>26.893300595238092</v>
      </c>
      <c r="J12" s="64">
        <f>(T12+T12*$K$2/100)/$J$1+2</f>
        <v>564.75931249999996</v>
      </c>
      <c r="K12" s="65">
        <f t="shared" si="7"/>
        <v>656.68154761904759</v>
      </c>
      <c r="L12" s="65">
        <f t="shared" si="8"/>
        <v>32.83407738095238</v>
      </c>
      <c r="M12" s="64">
        <f>(U12+U12*$K$2/100)/$J$1+29</f>
        <v>689.515625</v>
      </c>
      <c r="N12" s="66">
        <f t="shared" si="9"/>
        <v>743.20400297619051</v>
      </c>
      <c r="O12" s="66">
        <f t="shared" si="10"/>
        <v>37.160200148809523</v>
      </c>
      <c r="P12" s="64">
        <f>(V12+V12*$K$2/100)/$J$1+32</f>
        <v>780.36420312500002</v>
      </c>
      <c r="Q12" s="67"/>
      <c r="R12" s="68">
        <f t="shared" si="11"/>
        <v>230.36268750000002</v>
      </c>
      <c r="S12" s="68">
        <f t="shared" si="12"/>
        <v>397.5675</v>
      </c>
      <c r="T12" s="68">
        <f t="shared" si="13"/>
        <v>535.96124999999995</v>
      </c>
      <c r="U12" s="68">
        <f t="shared" si="14"/>
        <v>629.0625</v>
      </c>
      <c r="V12" s="68">
        <f t="shared" si="15"/>
        <v>712.72781250000003</v>
      </c>
      <c r="W12" s="17">
        <f t="shared" si="16"/>
        <v>629.0625</v>
      </c>
    </row>
    <row r="13" spans="1:23" x14ac:dyDescent="0.3">
      <c r="A13" s="12" t="s">
        <v>21</v>
      </c>
      <c r="B13" s="63">
        <f t="shared" si="0"/>
        <v>233.21983035714288</v>
      </c>
      <c r="C13" s="63">
        <f t="shared" si="1"/>
        <v>11.660991517857155</v>
      </c>
      <c r="D13" s="64">
        <f>(R13+R13*$K$2/100)/$J$1+3</f>
        <v>244.88082187500004</v>
      </c>
      <c r="E13" s="63">
        <f t="shared" si="3"/>
        <v>395.66273809523813</v>
      </c>
      <c r="F13" s="63">
        <f t="shared" si="4"/>
        <v>19.783136904761903</v>
      </c>
      <c r="G13" s="64">
        <f>(S13+S13*$K$2/100)/$J$1-2</f>
        <v>415.445875</v>
      </c>
      <c r="H13" s="65">
        <f t="shared" si="5"/>
        <v>537.86601190476188</v>
      </c>
      <c r="I13" s="65">
        <f t="shared" si="6"/>
        <v>26.893300595238092</v>
      </c>
      <c r="J13" s="64">
        <f>(T13+T13*$K$2/100)/$J$1+2</f>
        <v>564.75931249999996</v>
      </c>
      <c r="K13" s="65">
        <f t="shared" si="7"/>
        <v>656.68154761904759</v>
      </c>
      <c r="L13" s="65">
        <f t="shared" si="8"/>
        <v>32.83407738095238</v>
      </c>
      <c r="M13" s="64">
        <f>(U13+U13*$K$2/100)/$J$1+29</f>
        <v>689.515625</v>
      </c>
      <c r="N13" s="66">
        <f t="shared" si="9"/>
        <v>743.20400297619051</v>
      </c>
      <c r="O13" s="66">
        <f t="shared" si="10"/>
        <v>37.160200148809523</v>
      </c>
      <c r="P13" s="64">
        <f>(V13+V13*$K$2/100)/$J$1+32</f>
        <v>780.36420312500002</v>
      </c>
      <c r="Q13" s="67"/>
      <c r="R13" s="68">
        <f t="shared" si="11"/>
        <v>230.36268750000002</v>
      </c>
      <c r="S13" s="68">
        <f t="shared" si="12"/>
        <v>397.5675</v>
      </c>
      <c r="T13" s="68">
        <f t="shared" si="13"/>
        <v>535.96124999999995</v>
      </c>
      <c r="U13" s="68">
        <f t="shared" si="14"/>
        <v>629.0625</v>
      </c>
      <c r="V13" s="68">
        <f t="shared" si="15"/>
        <v>712.72781250000003</v>
      </c>
      <c r="W13" s="17">
        <f t="shared" si="16"/>
        <v>629.0625</v>
      </c>
    </row>
    <row r="14" spans="1:23" ht="11.25" customHeight="1" x14ac:dyDescent="0.3">
      <c r="A14" s="12" t="s">
        <v>22</v>
      </c>
      <c r="B14" s="63">
        <f t="shared" si="0"/>
        <v>185.38875000000002</v>
      </c>
      <c r="C14" s="63">
        <f t="shared" si="1"/>
        <v>9.2694375000000093</v>
      </c>
      <c r="D14" s="64">
        <f t="shared" si="2"/>
        <v>194.65818750000003</v>
      </c>
      <c r="E14" s="63">
        <f t="shared" si="3"/>
        <v>318.99761904761903</v>
      </c>
      <c r="F14" s="63">
        <f t="shared" si="4"/>
        <v>15.949880952380951</v>
      </c>
      <c r="G14" s="64">
        <f>(S14+S14*$K$2/100)/$J$1-1</f>
        <v>334.94749999999999</v>
      </c>
      <c r="H14" s="65">
        <f t="shared" si="5"/>
        <v>447.51547619047619</v>
      </c>
      <c r="I14" s="65">
        <f t="shared" si="6"/>
        <v>22.37577380952381</v>
      </c>
      <c r="J14" s="64">
        <f>(T14+T14*$K$2/100)/$J$1+17</f>
        <v>469.89125000000001</v>
      </c>
      <c r="K14" s="65">
        <f t="shared" si="7"/>
        <v>504.34523809523807</v>
      </c>
      <c r="L14" s="65">
        <f t="shared" si="8"/>
        <v>25.217261904761905</v>
      </c>
      <c r="M14" s="64">
        <f>(U14+U14*$K$2/100)/$J$1-2</f>
        <v>529.5625</v>
      </c>
      <c r="N14" s="66">
        <f t="shared" si="9"/>
        <v>562.15267857142851</v>
      </c>
      <c r="O14" s="66">
        <f t="shared" si="10"/>
        <v>28.107633928571428</v>
      </c>
      <c r="P14" s="64">
        <f>(V14+V14*$K$2/100)/$J$1-12</f>
        <v>590.26031249999994</v>
      </c>
      <c r="Q14" s="67"/>
      <c r="R14" s="68">
        <f t="shared" si="11"/>
        <v>185.38875000000002</v>
      </c>
      <c r="S14" s="68">
        <f t="shared" si="12"/>
        <v>319.95</v>
      </c>
      <c r="T14" s="68">
        <f t="shared" si="13"/>
        <v>431.32499999999999</v>
      </c>
      <c r="U14" s="68">
        <f t="shared" si="14"/>
        <v>506.25</v>
      </c>
      <c r="V14" s="68">
        <f t="shared" si="15"/>
        <v>573.58124999999995</v>
      </c>
      <c r="W14" s="17">
        <f t="shared" si="16"/>
        <v>506.25</v>
      </c>
    </row>
    <row r="15" spans="1:23" x14ac:dyDescent="0.3">
      <c r="A15" s="12" t="s">
        <v>55</v>
      </c>
      <c r="B15" s="63">
        <f t="shared" si="0"/>
        <v>228.4910119047619</v>
      </c>
      <c r="C15" s="63">
        <f t="shared" si="1"/>
        <v>11.424550595238117</v>
      </c>
      <c r="D15" s="64">
        <f>(R15+R15*$K$2/100)/$J$1+2</f>
        <v>239.91556250000002</v>
      </c>
      <c r="E15" s="63">
        <f t="shared" si="3"/>
        <v>390.09761904761905</v>
      </c>
      <c r="F15" s="63">
        <f t="shared" si="4"/>
        <v>19.504880952380955</v>
      </c>
      <c r="G15" s="64">
        <f>(S15+S15*$K$2/100)/$J$1-1</f>
        <v>409.60250000000002</v>
      </c>
      <c r="H15" s="65">
        <f t="shared" si="5"/>
        <v>528.12738095238092</v>
      </c>
      <c r="I15" s="65">
        <f t="shared" si="6"/>
        <v>26.406369047619044</v>
      </c>
      <c r="J15" s="64">
        <f>(T15+T15*$K$2/100)/$J$1+1</f>
        <v>554.53374999999994</v>
      </c>
      <c r="K15" s="65">
        <f t="shared" si="7"/>
        <v>618.75</v>
      </c>
      <c r="L15" s="65">
        <f t="shared" si="8"/>
        <v>30.9375</v>
      </c>
      <c r="M15" s="64">
        <f t="shared" ref="M15:M16" si="18">(U15+U15*$K$2/100)/$J$1</f>
        <v>649.6875</v>
      </c>
      <c r="N15" s="66">
        <f t="shared" si="9"/>
        <v>690.56755952380956</v>
      </c>
      <c r="O15" s="66">
        <f t="shared" si="10"/>
        <v>34.528377976190477</v>
      </c>
      <c r="P15" s="64">
        <f>(V15+V15*$K$2/100)/$J$1-11</f>
        <v>725.09593749999999</v>
      </c>
      <c r="Q15" s="67"/>
      <c r="R15" s="68">
        <f t="shared" si="11"/>
        <v>226.58625000000001</v>
      </c>
      <c r="S15" s="68">
        <f t="shared" si="12"/>
        <v>391.05</v>
      </c>
      <c r="T15" s="68">
        <f t="shared" si="13"/>
        <v>527.17499999999995</v>
      </c>
      <c r="U15" s="68">
        <f t="shared" si="14"/>
        <v>618.75</v>
      </c>
      <c r="V15" s="68">
        <f t="shared" si="15"/>
        <v>701.04375000000005</v>
      </c>
      <c r="W15" s="17">
        <f t="shared" si="16"/>
        <v>618.75</v>
      </c>
    </row>
    <row r="16" spans="1:23" x14ac:dyDescent="0.3">
      <c r="A16" s="12" t="s">
        <v>56</v>
      </c>
      <c r="B16" s="63">
        <f t="shared" si="0"/>
        <v>228.4910119047619</v>
      </c>
      <c r="C16" s="63">
        <f t="shared" si="1"/>
        <v>11.424550595238117</v>
      </c>
      <c r="D16" s="64">
        <f>(R16+R16*$K$2/100)/$J$1+2</f>
        <v>239.91556250000002</v>
      </c>
      <c r="E16" s="63">
        <f t="shared" si="3"/>
        <v>390.09761904761905</v>
      </c>
      <c r="F16" s="63">
        <f t="shared" si="4"/>
        <v>19.504880952380955</v>
      </c>
      <c r="G16" s="64">
        <f>(S16+S16*$K$2/100)/$J$1-1</f>
        <v>409.60250000000002</v>
      </c>
      <c r="H16" s="65">
        <f t="shared" si="5"/>
        <v>528.12738095238092</v>
      </c>
      <c r="I16" s="65">
        <f t="shared" si="6"/>
        <v>26.406369047619044</v>
      </c>
      <c r="J16" s="64">
        <f>(T16+T16*$K$2/100)/$J$1+1</f>
        <v>554.53374999999994</v>
      </c>
      <c r="K16" s="65">
        <f t="shared" si="7"/>
        <v>618.75</v>
      </c>
      <c r="L16" s="65">
        <f t="shared" si="8"/>
        <v>30.9375</v>
      </c>
      <c r="M16" s="64">
        <f t="shared" si="18"/>
        <v>649.6875</v>
      </c>
      <c r="N16" s="66">
        <f t="shared" si="9"/>
        <v>690.56755952380956</v>
      </c>
      <c r="O16" s="66">
        <f t="shared" si="10"/>
        <v>34.528377976190477</v>
      </c>
      <c r="P16" s="64">
        <f>(V16+V16*$K$2/100)/$J$1-11</f>
        <v>725.09593749999999</v>
      </c>
      <c r="Q16" s="67"/>
      <c r="R16" s="68">
        <f t="shared" si="11"/>
        <v>226.58625000000001</v>
      </c>
      <c r="S16" s="68">
        <f t="shared" si="12"/>
        <v>391.05</v>
      </c>
      <c r="T16" s="68">
        <f t="shared" si="13"/>
        <v>527.17499999999995</v>
      </c>
      <c r="U16" s="68">
        <f t="shared" si="14"/>
        <v>618.75</v>
      </c>
      <c r="V16" s="68">
        <f t="shared" si="15"/>
        <v>701.04375000000005</v>
      </c>
      <c r="W16" s="17">
        <f t="shared" si="16"/>
        <v>618.75</v>
      </c>
    </row>
    <row r="17" spans="1:25" x14ac:dyDescent="0.3">
      <c r="A17" s="12" t="s">
        <v>25</v>
      </c>
      <c r="B17" s="63">
        <f t="shared" si="0"/>
        <v>185.38875000000002</v>
      </c>
      <c r="C17" s="63">
        <f t="shared" si="1"/>
        <v>9.2694375000000093</v>
      </c>
      <c r="D17" s="64">
        <f t="shared" si="2"/>
        <v>194.65818750000003</v>
      </c>
      <c r="E17" s="63">
        <f t="shared" si="3"/>
        <v>318.99761904761903</v>
      </c>
      <c r="F17" s="63">
        <f t="shared" si="4"/>
        <v>15.949880952380951</v>
      </c>
      <c r="G17" s="64">
        <f>(S17+S17*$K$2/100)/$J$1-1</f>
        <v>334.94749999999999</v>
      </c>
      <c r="H17" s="65">
        <f t="shared" si="5"/>
        <v>433.22976190476192</v>
      </c>
      <c r="I17" s="65">
        <f t="shared" si="6"/>
        <v>21.661488095238099</v>
      </c>
      <c r="J17" s="64">
        <f>(T17+T17*$K$2/100)/$J$1+2</f>
        <v>454.89125000000001</v>
      </c>
      <c r="K17" s="65">
        <f t="shared" si="7"/>
        <v>504.34523809523807</v>
      </c>
      <c r="L17" s="65">
        <f t="shared" si="8"/>
        <v>25.217261904761905</v>
      </c>
      <c r="M17" s="64">
        <f>(U17+U17*$K$2/100)/$J$1-2</f>
        <v>529.5625</v>
      </c>
      <c r="N17" s="66">
        <f t="shared" si="9"/>
        <v>571.67648809523803</v>
      </c>
      <c r="O17" s="66">
        <f t="shared" si="10"/>
        <v>28.583824404761902</v>
      </c>
      <c r="P17" s="64">
        <f>(V17+V17*$K$2/100)/$J$1-2</f>
        <v>600.26031249999994</v>
      </c>
      <c r="Q17" s="67"/>
      <c r="R17" s="68">
        <f t="shared" si="11"/>
        <v>185.38875000000002</v>
      </c>
      <c r="S17" s="68">
        <f t="shared" si="12"/>
        <v>319.95</v>
      </c>
      <c r="T17" s="68">
        <f t="shared" si="13"/>
        <v>431.32499999999999</v>
      </c>
      <c r="U17" s="68">
        <f t="shared" si="14"/>
        <v>506.25</v>
      </c>
      <c r="V17" s="68">
        <f t="shared" si="15"/>
        <v>573.58124999999995</v>
      </c>
      <c r="W17" s="17">
        <f t="shared" si="16"/>
        <v>506.25</v>
      </c>
    </row>
    <row r="18" spans="1:25" x14ac:dyDescent="0.3">
      <c r="A18" s="12" t="s">
        <v>26</v>
      </c>
      <c r="B18" s="63">
        <f t="shared" si="0"/>
        <v>109.45567410714285</v>
      </c>
      <c r="C18" s="63">
        <f t="shared" si="1"/>
        <v>5.4727837053571449</v>
      </c>
      <c r="D18" s="64">
        <f>((R18+R18*$K$2/100)/$J$1)*$O$1+3</f>
        <v>114.9284578125</v>
      </c>
      <c r="E18" s="63">
        <f t="shared" si="3"/>
        <v>185.87601190476187</v>
      </c>
      <c r="F18" s="63">
        <f t="shared" si="4"/>
        <v>9.2938005952380944</v>
      </c>
      <c r="G18" s="64">
        <f>((S18+S18*$K$2/100)/$J$1)*$O$1+2</f>
        <v>195.16981249999998</v>
      </c>
      <c r="H18" s="65">
        <f t="shared" si="5"/>
        <v>248.01187499999997</v>
      </c>
      <c r="I18" s="65">
        <f t="shared" si="6"/>
        <v>12.400593749999999</v>
      </c>
      <c r="J18" s="64">
        <f>((T18+T18*$K$2/100)/$J$1)*$O$1</f>
        <v>260.41246874999996</v>
      </c>
      <c r="K18" s="65">
        <f t="shared" si="7"/>
        <v>290.14136904761904</v>
      </c>
      <c r="L18" s="65">
        <f t="shared" si="8"/>
        <v>14.507068452380953</v>
      </c>
      <c r="M18" s="64">
        <f>((U18+U18*$K$2/100)/$J$1)*$O$1-1</f>
        <v>304.6484375</v>
      </c>
      <c r="N18" s="66">
        <f t="shared" si="9"/>
        <v>328.85683779761894</v>
      </c>
      <c r="O18" s="66">
        <f t="shared" si="10"/>
        <v>16.442841889880949</v>
      </c>
      <c r="P18" s="64">
        <f>((V18+V18*$K$2/100)/$J$1)*$O$1-1</f>
        <v>345.29967968749992</v>
      </c>
      <c r="Q18" s="67"/>
      <c r="R18" s="68">
        <f t="shared" si="11"/>
        <v>185.38875000000002</v>
      </c>
      <c r="S18" s="68">
        <f t="shared" si="12"/>
        <v>319.95</v>
      </c>
      <c r="T18" s="68">
        <f t="shared" si="13"/>
        <v>431.32499999999999</v>
      </c>
      <c r="U18" s="68">
        <f t="shared" si="14"/>
        <v>506.25</v>
      </c>
      <c r="V18" s="68">
        <f t="shared" si="15"/>
        <v>573.58124999999995</v>
      </c>
      <c r="W18" s="17">
        <f t="shared" si="16"/>
        <v>506.25</v>
      </c>
    </row>
    <row r="19" spans="1:25" x14ac:dyDescent="0.3">
      <c r="A19" s="69" t="s">
        <v>57</v>
      </c>
      <c r="B19" s="63">
        <f t="shared" si="0"/>
        <v>109.45567410714285</v>
      </c>
      <c r="C19" s="63">
        <f t="shared" si="1"/>
        <v>5.4727837053571449</v>
      </c>
      <c r="D19" s="64">
        <f>((R19+R19*$K$2/100)/$J$1)*$O$1+3</f>
        <v>114.9284578125</v>
      </c>
      <c r="E19" s="63">
        <f t="shared" si="3"/>
        <v>185.87601190476187</v>
      </c>
      <c r="F19" s="63">
        <f t="shared" si="4"/>
        <v>9.2938005952380944</v>
      </c>
      <c r="G19" s="64">
        <f>((S19+S19*$K$2/100)/$J$1)*$O$1+2</f>
        <v>195.16981249999998</v>
      </c>
      <c r="H19" s="65">
        <f t="shared" si="5"/>
        <v>248.01187499999997</v>
      </c>
      <c r="I19" s="65">
        <f t="shared" si="6"/>
        <v>12.400593749999999</v>
      </c>
      <c r="J19" s="64">
        <f>((T19+T19*$K$2/100)/$J$1)*$O$1</f>
        <v>260.41246874999996</v>
      </c>
      <c r="K19" s="65">
        <f t="shared" si="7"/>
        <v>290.14136904761904</v>
      </c>
      <c r="L19" s="65">
        <f t="shared" si="8"/>
        <v>14.507068452380953</v>
      </c>
      <c r="M19" s="64">
        <f>((U19+U19*$K$2/100)/$J$1)*$O$1-1</f>
        <v>304.6484375</v>
      </c>
      <c r="N19" s="66">
        <f t="shared" si="9"/>
        <v>328.85683779761894</v>
      </c>
      <c r="O19" s="66">
        <f t="shared" si="10"/>
        <v>16.442841889880949</v>
      </c>
      <c r="P19" s="64">
        <f>((V19+V19*$K$2/100)/$J$1)*$O$1-1</f>
        <v>345.29967968749992</v>
      </c>
      <c r="Q19" s="67"/>
      <c r="R19" s="68">
        <f t="shared" si="11"/>
        <v>185.38875000000002</v>
      </c>
      <c r="S19" s="68">
        <f t="shared" si="12"/>
        <v>319.95</v>
      </c>
      <c r="T19" s="68">
        <f t="shared" si="13"/>
        <v>431.32499999999999</v>
      </c>
      <c r="U19" s="68">
        <f t="shared" si="14"/>
        <v>506.25</v>
      </c>
      <c r="V19" s="68">
        <f t="shared" si="15"/>
        <v>573.58124999999995</v>
      </c>
      <c r="W19" s="17">
        <f t="shared" si="16"/>
        <v>506.25</v>
      </c>
    </row>
    <row r="20" spans="1:25" x14ac:dyDescent="0.3">
      <c r="A20" s="12"/>
      <c r="B20" s="63"/>
      <c r="C20" s="63"/>
      <c r="D20" s="64"/>
      <c r="E20" s="63"/>
      <c r="F20" s="63"/>
      <c r="G20" s="64"/>
      <c r="H20" s="65"/>
      <c r="I20" s="65"/>
      <c r="J20" s="64"/>
      <c r="K20" s="65"/>
      <c r="L20" s="65"/>
      <c r="M20" s="64"/>
      <c r="N20" s="66"/>
      <c r="O20" s="66"/>
      <c r="P20" s="64"/>
      <c r="Q20" s="67"/>
      <c r="R20" s="68"/>
      <c r="S20" s="68"/>
      <c r="T20" s="68"/>
      <c r="U20" s="68"/>
      <c r="V20" s="68"/>
      <c r="W20" s="45"/>
    </row>
    <row r="21" spans="1:25" x14ac:dyDescent="0.3">
      <c r="A21" s="12"/>
      <c r="B21" s="63"/>
      <c r="C21" s="63"/>
      <c r="D21" s="64"/>
      <c r="E21" s="63"/>
      <c r="F21" s="63"/>
      <c r="G21" s="64"/>
      <c r="H21" s="65"/>
      <c r="I21" s="65"/>
      <c r="J21" s="64"/>
      <c r="K21" s="65"/>
      <c r="L21" s="65"/>
      <c r="M21" s="64"/>
      <c r="N21" s="66"/>
      <c r="O21" s="66"/>
      <c r="P21" s="64"/>
      <c r="Q21" s="67"/>
      <c r="R21" s="68"/>
      <c r="S21" s="68"/>
      <c r="T21" s="68"/>
      <c r="U21" s="68"/>
      <c r="V21" s="68"/>
      <c r="W21" s="45"/>
    </row>
    <row r="22" spans="1:25" x14ac:dyDescent="0.3">
      <c r="A22" s="12"/>
      <c r="B22" s="63"/>
      <c r="C22" s="63"/>
      <c r="D22" s="64"/>
      <c r="E22" s="63"/>
      <c r="F22" s="63"/>
      <c r="G22" s="64"/>
      <c r="H22" s="65"/>
      <c r="I22" s="65"/>
      <c r="J22" s="64"/>
      <c r="K22" s="65"/>
      <c r="L22" s="65"/>
      <c r="M22" s="64"/>
      <c r="N22" s="66"/>
      <c r="O22" s="66"/>
      <c r="P22" s="64"/>
      <c r="Q22" s="67"/>
      <c r="R22" s="68"/>
      <c r="S22" s="68"/>
      <c r="T22" s="68"/>
      <c r="U22" s="68"/>
      <c r="V22" s="68"/>
      <c r="W22" s="45"/>
    </row>
    <row r="23" spans="1:25" x14ac:dyDescent="0.3">
      <c r="A23" s="12"/>
      <c r="B23" s="63"/>
      <c r="C23" s="63"/>
      <c r="D23" s="64"/>
      <c r="E23" s="63"/>
      <c r="F23" s="63"/>
      <c r="G23" s="64"/>
      <c r="H23" s="65"/>
      <c r="I23" s="65"/>
      <c r="J23" s="64"/>
      <c r="K23" s="65"/>
      <c r="L23" s="65"/>
      <c r="M23" s="64"/>
      <c r="N23" s="66"/>
      <c r="O23" s="66"/>
      <c r="P23" s="64"/>
      <c r="Q23" s="67"/>
      <c r="R23" s="68"/>
      <c r="S23" s="68"/>
      <c r="T23" s="68"/>
      <c r="U23" s="68"/>
      <c r="V23" s="68"/>
      <c r="W23" s="45"/>
    </row>
    <row r="24" spans="1:25" x14ac:dyDescent="0.3">
      <c r="A24" s="12"/>
      <c r="B24" s="63"/>
      <c r="C24" s="63"/>
      <c r="D24" s="64"/>
      <c r="E24" s="63"/>
      <c r="F24" s="63"/>
      <c r="G24" s="64"/>
      <c r="H24" s="65"/>
      <c r="I24" s="65"/>
      <c r="J24" s="64"/>
      <c r="K24" s="65"/>
      <c r="L24" s="65"/>
      <c r="M24" s="64"/>
      <c r="N24" s="66"/>
      <c r="O24" s="66"/>
      <c r="P24" s="64"/>
      <c r="Q24" s="67"/>
      <c r="R24" s="68"/>
      <c r="S24" s="68"/>
      <c r="T24" s="68"/>
      <c r="U24" s="68"/>
      <c r="V24" s="68"/>
      <c r="W24" s="45"/>
    </row>
    <row r="25" spans="1:25" x14ac:dyDescent="0.3">
      <c r="A25" s="12"/>
      <c r="B25" s="63"/>
      <c r="C25" s="63"/>
      <c r="D25" s="64"/>
      <c r="E25" s="63"/>
      <c r="F25" s="63"/>
      <c r="G25" s="64"/>
      <c r="H25" s="65"/>
      <c r="I25" s="65"/>
      <c r="J25" s="64"/>
      <c r="K25" s="65"/>
      <c r="L25" s="65"/>
      <c r="M25" s="64"/>
      <c r="N25" s="66"/>
      <c r="O25" s="66"/>
      <c r="P25" s="64"/>
      <c r="Q25" s="67"/>
      <c r="R25" s="68"/>
      <c r="S25" s="68"/>
      <c r="T25" s="68"/>
      <c r="U25" s="68"/>
      <c r="V25" s="68"/>
      <c r="W25" s="45"/>
    </row>
    <row r="26" spans="1:25" x14ac:dyDescent="0.3">
      <c r="A26" s="12"/>
      <c r="B26" s="63"/>
      <c r="C26" s="63"/>
      <c r="D26" s="64"/>
      <c r="E26" s="63"/>
      <c r="F26" s="63"/>
      <c r="G26" s="64"/>
      <c r="H26" s="65"/>
      <c r="I26" s="65"/>
      <c r="J26" s="64"/>
      <c r="K26" s="65"/>
      <c r="L26" s="65"/>
      <c r="M26" s="64"/>
      <c r="N26" s="66"/>
      <c r="O26" s="66"/>
      <c r="P26" s="64"/>
      <c r="Q26" s="67"/>
      <c r="R26" s="68"/>
      <c r="S26" s="68"/>
      <c r="T26" s="68"/>
      <c r="U26" s="68"/>
      <c r="V26" s="68"/>
      <c r="W26" s="45"/>
    </row>
    <row r="27" spans="1:25" x14ac:dyDescent="0.3">
      <c r="A27" s="12"/>
      <c r="B27" s="63"/>
      <c r="C27" s="63"/>
      <c r="D27" s="64"/>
      <c r="E27" s="63"/>
      <c r="F27" s="63"/>
      <c r="G27" s="64"/>
      <c r="H27" s="65"/>
      <c r="I27" s="65"/>
      <c r="J27" s="64"/>
      <c r="K27" s="65"/>
      <c r="L27" s="65"/>
      <c r="M27" s="64"/>
      <c r="N27" s="66"/>
      <c r="O27" s="66"/>
      <c r="P27" s="64"/>
      <c r="Q27" s="67"/>
      <c r="R27" s="68"/>
      <c r="S27" s="68"/>
      <c r="T27" s="68"/>
      <c r="U27" s="68"/>
      <c r="V27" s="68"/>
      <c r="W27" s="45"/>
    </row>
    <row r="28" spans="1:25" x14ac:dyDescent="0.3">
      <c r="A28" s="12"/>
      <c r="B28" s="63"/>
      <c r="C28" s="63"/>
      <c r="D28" s="64"/>
      <c r="E28" s="63"/>
      <c r="F28" s="63"/>
      <c r="G28" s="64"/>
      <c r="H28" s="65"/>
      <c r="I28" s="65"/>
      <c r="J28" s="64"/>
      <c r="K28" s="65"/>
      <c r="L28" s="65"/>
      <c r="M28" s="64"/>
      <c r="N28" s="66"/>
      <c r="O28" s="66"/>
      <c r="P28" s="64"/>
      <c r="Q28" s="67"/>
      <c r="R28" s="68"/>
      <c r="S28" s="68"/>
      <c r="T28" s="68"/>
      <c r="U28" s="68"/>
      <c r="V28" s="68"/>
      <c r="W28" s="45"/>
    </row>
    <row r="29" spans="1:25" ht="15.75" customHeight="1" x14ac:dyDescent="0.3">
      <c r="A29" s="70"/>
      <c r="B29" s="71"/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 t="s">
        <v>28</v>
      </c>
      <c r="Q29" s="67" t="s">
        <v>28</v>
      </c>
      <c r="R29" s="68" t="s">
        <v>28</v>
      </c>
      <c r="S29" s="68" t="s">
        <v>28</v>
      </c>
      <c r="T29" s="68" t="s">
        <v>28</v>
      </c>
      <c r="U29" s="68" t="s">
        <v>28</v>
      </c>
      <c r="V29" s="68" t="s">
        <v>28</v>
      </c>
      <c r="W29" s="73" t="s">
        <v>28</v>
      </c>
    </row>
    <row r="30" spans="1:25" x14ac:dyDescent="0.3">
      <c r="A30" s="74" t="s">
        <v>58</v>
      </c>
      <c r="B30" s="75"/>
      <c r="C30" s="75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2" t="s">
        <v>28</v>
      </c>
      <c r="Q30" s="67"/>
      <c r="R30" s="68" t="s">
        <v>28</v>
      </c>
      <c r="S30" s="68" t="s">
        <v>28</v>
      </c>
      <c r="T30" s="68" t="s">
        <v>28</v>
      </c>
      <c r="U30" s="68" t="s">
        <v>28</v>
      </c>
      <c r="V30" s="68" t="s">
        <v>28</v>
      </c>
      <c r="W30" s="60"/>
    </row>
    <row r="31" spans="1:25" x14ac:dyDescent="0.3">
      <c r="A31" s="12" t="s">
        <v>10</v>
      </c>
      <c r="B31" s="63">
        <f>VALUE(D31*100/$K$3)</f>
        <v>247.18500000000003</v>
      </c>
      <c r="C31" s="63">
        <f>VALUE(D31*$K$2/$K$3)</f>
        <v>12.359250000000001</v>
      </c>
      <c r="D31" s="77">
        <f t="shared" ref="D31:D32" si="19">(R31+R31*$K$2/100)/$J$1</f>
        <v>259.54425000000003</v>
      </c>
      <c r="E31" s="78">
        <f>VALUE(G31*100/$K$3)</f>
        <v>428.50476190476189</v>
      </c>
      <c r="F31" s="78">
        <f>VALUE(G31*$K$2/$K$3)</f>
        <v>21.425238095238097</v>
      </c>
      <c r="G31" s="64">
        <f>(S31+S31*$K$2/100)/$J$1+2</f>
        <v>449.93</v>
      </c>
      <c r="H31" s="63">
        <f>VALUE(J31*100/$K$3)</f>
        <v>576.05238095238099</v>
      </c>
      <c r="I31" s="63">
        <f>VALUE(J31*$K$2/$K$3)</f>
        <v>28.80261904761905</v>
      </c>
      <c r="J31" s="64">
        <f>(T31+T31*$K$2/100)/$J$1+1</f>
        <v>604.85500000000002</v>
      </c>
      <c r="K31" s="66">
        <f>VALUE(M31*100/$K$3)</f>
        <v>675.95238095238096</v>
      </c>
      <c r="L31" s="66">
        <f>VALUE(M31*$K$2/$K$3)</f>
        <v>33.797619047619051</v>
      </c>
      <c r="M31" s="79">
        <f>(U31+U31*$K$2/100)/$J$1+1</f>
        <v>709.75</v>
      </c>
      <c r="N31" s="66">
        <f>VALUE(P31*100/$K$3)</f>
        <v>766.6797619047619</v>
      </c>
      <c r="O31" s="66">
        <f>VALUE(P31*$K$2/$K$3)</f>
        <v>38.333988095238091</v>
      </c>
      <c r="P31" s="64">
        <f>(V31+V31*$K$2/100)/$J$1+2</f>
        <v>805.01374999999996</v>
      </c>
      <c r="Q31" s="67"/>
      <c r="R31" s="68">
        <f>W31*$S$1</f>
        <v>247.18500000000003</v>
      </c>
      <c r="S31" s="68">
        <f>W31*$S$2</f>
        <v>426.6</v>
      </c>
      <c r="T31" s="68">
        <f>W31*$U$1</f>
        <v>575.1</v>
      </c>
      <c r="U31" s="68">
        <f>W31*$U$2</f>
        <v>675</v>
      </c>
      <c r="V31" s="68">
        <f>W31*$W$1</f>
        <v>764.77499999999998</v>
      </c>
      <c r="W31" s="17">
        <v>675</v>
      </c>
      <c r="Y31">
        <v>450</v>
      </c>
    </row>
    <row r="32" spans="1:25" ht="14.25" customHeight="1" x14ac:dyDescent="0.3">
      <c r="A32" s="69" t="s">
        <v>69</v>
      </c>
      <c r="B32" s="63">
        <f t="shared" ref="B32:B44" si="20">VALUE(D32*100/$K$3)</f>
        <v>247.18500000000003</v>
      </c>
      <c r="C32" s="63">
        <f t="shared" ref="C32:C44" si="21">VALUE(D32*$K$2/$K$3)</f>
        <v>12.359250000000001</v>
      </c>
      <c r="D32" s="77">
        <f t="shared" si="19"/>
        <v>259.54425000000003</v>
      </c>
      <c r="E32" s="78">
        <f t="shared" ref="E32:E44" si="22">VALUE(G32*100/$K$3)</f>
        <v>428.50476190476189</v>
      </c>
      <c r="F32" s="78">
        <f t="shared" ref="F32:F44" si="23">VALUE(G32*$K$2/$K$3)</f>
        <v>21.425238095238097</v>
      </c>
      <c r="G32" s="64">
        <f>(S32+S32*$K$2/100)/$J$1+2</f>
        <v>449.93</v>
      </c>
      <c r="H32" s="63">
        <f t="shared" ref="H32:H44" si="24">VALUE(J32*100/$K$3)</f>
        <v>576.05238095238099</v>
      </c>
      <c r="I32" s="63">
        <f t="shared" ref="I32:I44" si="25">VALUE(J32*$K$2/$K$3)</f>
        <v>28.80261904761905</v>
      </c>
      <c r="J32" s="64">
        <f>(T32+T32*$K$2/100)/$J$1+1</f>
        <v>604.85500000000002</v>
      </c>
      <c r="K32" s="66">
        <f t="shared" ref="K32:K44" si="26">VALUE(M32*100/$K$3)</f>
        <v>675.95238095238096</v>
      </c>
      <c r="L32" s="66">
        <f t="shared" ref="L32:L44" si="27">VALUE(M32*$K$2/$K$3)</f>
        <v>33.797619047619051</v>
      </c>
      <c r="M32" s="79">
        <f>(U32+U32*$K$2/100)/$J$1+1</f>
        <v>709.75</v>
      </c>
      <c r="N32" s="66">
        <f t="shared" ref="N32:N44" si="28">VALUE(P32*100/$K$3)</f>
        <v>766.6797619047619</v>
      </c>
      <c r="O32" s="66">
        <f t="shared" ref="O32:O44" si="29">VALUE(P32*$K$2/$K$3)</f>
        <v>38.333988095238091</v>
      </c>
      <c r="P32" s="64">
        <f>(V32+V32*$K$2/100)/$J$1+2</f>
        <v>805.01374999999996</v>
      </c>
      <c r="Q32" s="67"/>
      <c r="R32" s="68">
        <f t="shared" ref="R32:R44" si="30">W32*$S$1</f>
        <v>247.18500000000003</v>
      </c>
      <c r="S32" s="68">
        <f t="shared" ref="S32:S44" si="31">W32*$S$2</f>
        <v>426.6</v>
      </c>
      <c r="T32" s="68">
        <f t="shared" ref="T32:T44" si="32">W32*$U$1</f>
        <v>575.1</v>
      </c>
      <c r="U32" s="68">
        <f t="shared" ref="U32:U44" si="33">W32*$U$2</f>
        <v>675</v>
      </c>
      <c r="V32" s="68">
        <f t="shared" ref="V32:V44" si="34">W32*$W$1</f>
        <v>764.77499999999998</v>
      </c>
      <c r="W32" s="17">
        <v>675</v>
      </c>
      <c r="Y32">
        <v>452</v>
      </c>
    </row>
    <row r="33" spans="1:25" x14ac:dyDescent="0.3">
      <c r="A33" s="12" t="s">
        <v>14</v>
      </c>
      <c r="B33" s="63">
        <f t="shared" si="20"/>
        <v>371.729880952381</v>
      </c>
      <c r="C33" s="63">
        <f t="shared" si="21"/>
        <v>18.586494047619052</v>
      </c>
      <c r="D33" s="64">
        <f>(R33+R33*$K$2/100)/$J$1+1</f>
        <v>390.31637500000005</v>
      </c>
      <c r="E33" s="78">
        <f t="shared" si="22"/>
        <v>642.75714285714287</v>
      </c>
      <c r="F33" s="78">
        <f t="shared" si="23"/>
        <v>32.137857142857143</v>
      </c>
      <c r="G33" s="64">
        <f>(S33+S33*$K$2/100)/$J$1+3</f>
        <v>674.89499999999998</v>
      </c>
      <c r="H33" s="63">
        <f t="shared" si="24"/>
        <v>871.22142857142853</v>
      </c>
      <c r="I33" s="63">
        <f t="shared" si="25"/>
        <v>43.561071428571431</v>
      </c>
      <c r="J33" s="64">
        <f>(T33+T33*$K$2/100)/$J$1+9</f>
        <v>914.78250000000003</v>
      </c>
      <c r="K33" s="66">
        <f t="shared" si="26"/>
        <v>1014.4047619047619</v>
      </c>
      <c r="L33" s="66">
        <f t="shared" si="27"/>
        <v>50.720238095238095</v>
      </c>
      <c r="M33" s="79">
        <f>(U33+U33*$K$2/100)/$J$1+2</f>
        <v>1065.125</v>
      </c>
      <c r="N33" s="66">
        <f t="shared" si="28"/>
        <v>1147.1624999999999</v>
      </c>
      <c r="O33" s="66">
        <f t="shared" si="29"/>
        <v>57.358124999999994</v>
      </c>
      <c r="P33" s="64">
        <f>(V33+V33*$K$2/100)/$J$1</f>
        <v>1204.5206249999999</v>
      </c>
      <c r="Q33" s="67"/>
      <c r="R33" s="68">
        <f t="shared" si="30"/>
        <v>370.77750000000003</v>
      </c>
      <c r="S33" s="68">
        <f t="shared" si="31"/>
        <v>639.9</v>
      </c>
      <c r="T33" s="68">
        <f t="shared" si="32"/>
        <v>862.65</v>
      </c>
      <c r="U33" s="68">
        <f t="shared" si="33"/>
        <v>1012.5</v>
      </c>
      <c r="V33" s="68">
        <f t="shared" si="34"/>
        <v>1147.1624999999999</v>
      </c>
      <c r="W33" s="80">
        <v>1012.5</v>
      </c>
      <c r="Y33">
        <v>475</v>
      </c>
    </row>
    <row r="34" spans="1:25" ht="15" customHeight="1" x14ac:dyDescent="0.3">
      <c r="A34" s="69" t="s">
        <v>70</v>
      </c>
      <c r="B34" s="63">
        <f t="shared" si="20"/>
        <v>371.729880952381</v>
      </c>
      <c r="C34" s="63">
        <f t="shared" si="21"/>
        <v>18.586494047619052</v>
      </c>
      <c r="D34" s="64">
        <f>(R34+R34*$K$2/100)/$J$1+1</f>
        <v>390.31637500000005</v>
      </c>
      <c r="E34" s="78">
        <f t="shared" si="22"/>
        <v>642.75714285714287</v>
      </c>
      <c r="F34" s="78">
        <f t="shared" si="23"/>
        <v>32.137857142857143</v>
      </c>
      <c r="G34" s="64">
        <f>(S34+S34*$K$2/100)/$J$1+3</f>
        <v>674.89499999999998</v>
      </c>
      <c r="H34" s="63">
        <f t="shared" si="24"/>
        <v>871.22142857142853</v>
      </c>
      <c r="I34" s="63">
        <f t="shared" si="25"/>
        <v>43.561071428571431</v>
      </c>
      <c r="J34" s="64">
        <f>(T34+T34*$K$2/100)/$J$1+9</f>
        <v>914.78250000000003</v>
      </c>
      <c r="K34" s="66">
        <f t="shared" si="26"/>
        <v>1014.4047619047619</v>
      </c>
      <c r="L34" s="66">
        <f t="shared" si="27"/>
        <v>50.720238095238095</v>
      </c>
      <c r="M34" s="79">
        <f>(U34+U34*$K$2/100)/$J$1+2</f>
        <v>1065.125</v>
      </c>
      <c r="N34" s="66">
        <f t="shared" si="28"/>
        <v>1147.1624999999999</v>
      </c>
      <c r="O34" s="66">
        <f t="shared" si="29"/>
        <v>57.358124999999994</v>
      </c>
      <c r="P34" s="64">
        <f>(V34+V34*$K$2/100)/$J$1</f>
        <v>1204.5206249999999</v>
      </c>
      <c r="Q34" s="67"/>
      <c r="R34" s="68">
        <f t="shared" si="30"/>
        <v>370.77750000000003</v>
      </c>
      <c r="S34" s="68">
        <f t="shared" si="31"/>
        <v>639.9</v>
      </c>
      <c r="T34" s="68">
        <f t="shared" si="32"/>
        <v>862.65</v>
      </c>
      <c r="U34" s="68">
        <f t="shared" si="33"/>
        <v>1012.5</v>
      </c>
      <c r="V34" s="68">
        <f t="shared" si="34"/>
        <v>1147.1624999999999</v>
      </c>
      <c r="W34" s="80">
        <v>1012.5</v>
      </c>
      <c r="Y34">
        <v>480</v>
      </c>
    </row>
    <row r="35" spans="1:25" ht="14.25" customHeight="1" x14ac:dyDescent="0.3">
      <c r="A35" s="12" t="s">
        <v>18</v>
      </c>
      <c r="B35" s="63">
        <f t="shared" si="20"/>
        <v>418.64166666666665</v>
      </c>
      <c r="C35" s="63">
        <f t="shared" si="21"/>
        <v>20.932083333333335</v>
      </c>
      <c r="D35" s="64">
        <f>(R35+R35*$K$2/100)/$J$1+7</f>
        <v>439.57375000000002</v>
      </c>
      <c r="E35" s="78">
        <f t="shared" si="22"/>
        <v>713.85714285714289</v>
      </c>
      <c r="F35" s="78">
        <f t="shared" si="23"/>
        <v>35.692857142857143</v>
      </c>
      <c r="G35" s="64">
        <f>(S35+S35*$K$2/100)/$J$1+3</f>
        <v>749.55</v>
      </c>
      <c r="H35" s="63">
        <f t="shared" si="24"/>
        <v>1009.9285714285714</v>
      </c>
      <c r="I35" s="63">
        <f t="shared" si="25"/>
        <v>50.496428571428574</v>
      </c>
      <c r="J35" s="64">
        <f>(T35+T35*$K$2/100)/$J$1+54</f>
        <v>1060.425</v>
      </c>
      <c r="K35" s="66">
        <f t="shared" si="26"/>
        <v>1190.7142857142858</v>
      </c>
      <c r="L35" s="66">
        <f t="shared" si="27"/>
        <v>59.535714285714285</v>
      </c>
      <c r="M35" s="79">
        <f>(U35+U35*$K$2/100)/$J$1+69</f>
        <v>1250.25</v>
      </c>
      <c r="N35" s="66">
        <f t="shared" si="28"/>
        <v>1338.4345238095239</v>
      </c>
      <c r="O35" s="66">
        <f t="shared" si="29"/>
        <v>66.921726190476193</v>
      </c>
      <c r="P35" s="64">
        <f>(V35+V35*$K$2/100)/$J$1+67</f>
        <v>1405.35625</v>
      </c>
      <c r="Q35" s="67"/>
      <c r="R35" s="68">
        <f t="shared" si="30"/>
        <v>411.97500000000002</v>
      </c>
      <c r="S35" s="68">
        <f t="shared" si="31"/>
        <v>711</v>
      </c>
      <c r="T35" s="68">
        <f t="shared" si="32"/>
        <v>958.5</v>
      </c>
      <c r="U35" s="68">
        <f t="shared" si="33"/>
        <v>1125</v>
      </c>
      <c r="V35" s="68">
        <f t="shared" si="34"/>
        <v>1274.625</v>
      </c>
      <c r="W35" s="80">
        <v>1125</v>
      </c>
      <c r="Y35">
        <v>850</v>
      </c>
    </row>
    <row r="36" spans="1:25" x14ac:dyDescent="0.3">
      <c r="A36" s="12" t="s">
        <v>19</v>
      </c>
      <c r="B36" s="63">
        <f t="shared" si="20"/>
        <v>371.729880952381</v>
      </c>
      <c r="C36" s="63">
        <f t="shared" si="21"/>
        <v>18.586494047619052</v>
      </c>
      <c r="D36" s="64">
        <f>(R36+R36*$K$2/100)/$J$1+1</f>
        <v>390.31637500000005</v>
      </c>
      <c r="E36" s="78">
        <f t="shared" si="22"/>
        <v>642.75714285714287</v>
      </c>
      <c r="F36" s="78">
        <f t="shared" si="23"/>
        <v>32.137857142857143</v>
      </c>
      <c r="G36" s="64">
        <f>(S36+S36*$K$2/100)/$J$1+3</f>
        <v>674.89499999999998</v>
      </c>
      <c r="H36" s="63">
        <f t="shared" si="24"/>
        <v>871.22142857142853</v>
      </c>
      <c r="I36" s="63">
        <f t="shared" si="25"/>
        <v>43.561071428571431</v>
      </c>
      <c r="J36" s="64">
        <f>(T36+T36*$K$2/100)/$J$1+9</f>
        <v>914.78250000000003</v>
      </c>
      <c r="K36" s="66">
        <f t="shared" si="26"/>
        <v>1014.4047619047619</v>
      </c>
      <c r="L36" s="66">
        <f t="shared" si="27"/>
        <v>50.720238095238095</v>
      </c>
      <c r="M36" s="79">
        <f>(U36+U36*$K$2/100)/$J$1+2</f>
        <v>1065.125</v>
      </c>
      <c r="N36" s="66">
        <f t="shared" si="28"/>
        <v>1151.9244047619047</v>
      </c>
      <c r="O36" s="66">
        <f t="shared" si="29"/>
        <v>57.596220238095235</v>
      </c>
      <c r="P36" s="64">
        <f>(V36+V36*$K$2/100)/$J$1+5</f>
        <v>1209.5206249999999</v>
      </c>
      <c r="Q36" s="67"/>
      <c r="R36" s="68">
        <f t="shared" si="30"/>
        <v>370.77750000000003</v>
      </c>
      <c r="S36" s="68">
        <f t="shared" si="31"/>
        <v>639.9</v>
      </c>
      <c r="T36" s="68">
        <f t="shared" si="32"/>
        <v>862.65</v>
      </c>
      <c r="U36" s="68">
        <f t="shared" si="33"/>
        <v>1012.5</v>
      </c>
      <c r="V36" s="68">
        <f t="shared" si="34"/>
        <v>1147.1624999999999</v>
      </c>
      <c r="W36" s="17">
        <v>1012.5</v>
      </c>
      <c r="Y36">
        <v>1000</v>
      </c>
    </row>
    <row r="37" spans="1:25" ht="15.75" customHeight="1" x14ac:dyDescent="0.3">
      <c r="A37" s="12" t="s">
        <v>20</v>
      </c>
      <c r="B37" s="63">
        <f t="shared" si="20"/>
        <v>309.05501190476195</v>
      </c>
      <c r="C37" s="63">
        <f t="shared" si="21"/>
        <v>15.452750595238095</v>
      </c>
      <c r="D37" s="64">
        <f>(R37+R37*$K$2/100)/$J$1+2</f>
        <v>324.50776250000001</v>
      </c>
      <c r="E37" s="78">
        <f t="shared" si="22"/>
        <v>523.4233333333334</v>
      </c>
      <c r="F37" s="78">
        <f t="shared" si="23"/>
        <v>26.171166666666668</v>
      </c>
      <c r="G37" s="64">
        <f>(S37+S37*$K$2/100)/$J$1-7</f>
        <v>549.59450000000004</v>
      </c>
      <c r="H37" s="63">
        <f t="shared" si="24"/>
        <v>714.61500000000001</v>
      </c>
      <c r="I37" s="63">
        <f t="shared" si="25"/>
        <v>35.73075</v>
      </c>
      <c r="J37" s="64">
        <f>(T37+T37*$K$2/100)/$J$1</f>
        <v>750.34574999999995</v>
      </c>
      <c r="K37" s="66">
        <f t="shared" si="26"/>
        <v>880.65476190476193</v>
      </c>
      <c r="L37" s="66">
        <f t="shared" si="27"/>
        <v>44.032738095238095</v>
      </c>
      <c r="M37" s="79">
        <f>(U37+U37*$K$2/100)/$J$1+44</f>
        <v>924.6875</v>
      </c>
      <c r="N37" s="66">
        <f t="shared" si="28"/>
        <v>990.30375000000015</v>
      </c>
      <c r="O37" s="66">
        <f t="shared" si="29"/>
        <v>49.51518750000001</v>
      </c>
      <c r="P37" s="64">
        <f>(V37+V37*$K$2/100)/$J$1+42</f>
        <v>1039.8189375000002</v>
      </c>
      <c r="Q37" s="67"/>
      <c r="R37" s="68">
        <f t="shared" si="30"/>
        <v>307.15025000000003</v>
      </c>
      <c r="S37" s="68">
        <f t="shared" si="31"/>
        <v>530.09</v>
      </c>
      <c r="T37" s="68">
        <f t="shared" si="32"/>
        <v>714.61500000000001</v>
      </c>
      <c r="U37" s="68">
        <f t="shared" si="33"/>
        <v>838.75</v>
      </c>
      <c r="V37" s="68">
        <f t="shared" si="34"/>
        <v>950.30375000000004</v>
      </c>
      <c r="W37" s="17">
        <v>838.75</v>
      </c>
      <c r="Y37">
        <v>525</v>
      </c>
    </row>
    <row r="38" spans="1:25" x14ac:dyDescent="0.3">
      <c r="A38" s="12" t="s">
        <v>21</v>
      </c>
      <c r="B38" s="63">
        <f t="shared" si="20"/>
        <v>309.05501190476195</v>
      </c>
      <c r="C38" s="63">
        <f t="shared" si="21"/>
        <v>15.452750595238095</v>
      </c>
      <c r="D38" s="64">
        <f>(R38+R38*$K$2/100)/$J$1+2</f>
        <v>324.50776250000001</v>
      </c>
      <c r="E38" s="78">
        <f t="shared" si="22"/>
        <v>523.4233333333334</v>
      </c>
      <c r="F38" s="78">
        <f t="shared" si="23"/>
        <v>26.171166666666668</v>
      </c>
      <c r="G38" s="64">
        <f>(S38+S38*$K$2/100)/$J$1-7</f>
        <v>549.59450000000004</v>
      </c>
      <c r="H38" s="63">
        <f t="shared" si="24"/>
        <v>714.61500000000001</v>
      </c>
      <c r="I38" s="63">
        <f t="shared" si="25"/>
        <v>35.73075</v>
      </c>
      <c r="J38" s="64">
        <f>(T38+T38*$K$2/100)/$J$1</f>
        <v>750.34574999999995</v>
      </c>
      <c r="K38" s="66">
        <f t="shared" si="26"/>
        <v>880.65476190476193</v>
      </c>
      <c r="L38" s="66">
        <f t="shared" si="27"/>
        <v>44.032738095238095</v>
      </c>
      <c r="M38" s="79">
        <f>(U38+U38*$K$2/100)/$J$1+44</f>
        <v>924.6875</v>
      </c>
      <c r="N38" s="66">
        <f t="shared" si="28"/>
        <v>990.30375000000015</v>
      </c>
      <c r="O38" s="66">
        <f t="shared" si="29"/>
        <v>49.51518750000001</v>
      </c>
      <c r="P38" s="64">
        <f>(V38+V38*$K$2/100)/$J$1+42</f>
        <v>1039.8189375000002</v>
      </c>
      <c r="Q38" s="67"/>
      <c r="R38" s="68">
        <f t="shared" si="30"/>
        <v>307.15025000000003</v>
      </c>
      <c r="S38" s="68">
        <f t="shared" si="31"/>
        <v>530.09</v>
      </c>
      <c r="T38" s="68">
        <f t="shared" si="32"/>
        <v>714.61500000000001</v>
      </c>
      <c r="U38" s="68">
        <f t="shared" si="33"/>
        <v>838.75</v>
      </c>
      <c r="V38" s="68">
        <f t="shared" si="34"/>
        <v>950.30375000000004</v>
      </c>
      <c r="W38" s="17">
        <v>838.75</v>
      </c>
      <c r="Y38">
        <v>550</v>
      </c>
    </row>
    <row r="39" spans="1:25" x14ac:dyDescent="0.3">
      <c r="A39" s="12" t="s">
        <v>22</v>
      </c>
      <c r="B39" s="63">
        <f t="shared" si="20"/>
        <v>247.18500000000003</v>
      </c>
      <c r="C39" s="63">
        <f t="shared" si="21"/>
        <v>12.359250000000001</v>
      </c>
      <c r="D39" s="64">
        <f>(R39+R39*$K$2/100)/$J$1</f>
        <v>259.54425000000003</v>
      </c>
      <c r="E39" s="78">
        <f t="shared" si="22"/>
        <v>428.50476190476189</v>
      </c>
      <c r="F39" s="78">
        <f t="shared" si="23"/>
        <v>21.425238095238097</v>
      </c>
      <c r="G39" s="64">
        <f>(S39+S39*$K$2/100)/$J$1+2</f>
        <v>449.93</v>
      </c>
      <c r="H39" s="63">
        <f t="shared" si="24"/>
        <v>595.1</v>
      </c>
      <c r="I39" s="63">
        <f t="shared" si="25"/>
        <v>29.755000000000003</v>
      </c>
      <c r="J39" s="64">
        <f>(T39+T39*$K$2/100)/$J$1+21</f>
        <v>624.85500000000002</v>
      </c>
      <c r="K39" s="66">
        <f t="shared" si="26"/>
        <v>675.95238095238096</v>
      </c>
      <c r="L39" s="66">
        <f t="shared" si="27"/>
        <v>33.797619047619051</v>
      </c>
      <c r="M39" s="79">
        <f>(U39+U39*$K$2/100)/$J$1+1</f>
        <v>709.75</v>
      </c>
      <c r="N39" s="66">
        <f t="shared" si="28"/>
        <v>742.87023809523805</v>
      </c>
      <c r="O39" s="66">
        <f t="shared" si="29"/>
        <v>37.143511904761901</v>
      </c>
      <c r="P39" s="64">
        <f>(V39+V39*$K$2/100)/$J$1-23</f>
        <v>780.01374999999996</v>
      </c>
      <c r="Q39" s="67"/>
      <c r="R39" s="68">
        <f t="shared" si="30"/>
        <v>247.18500000000003</v>
      </c>
      <c r="S39" s="68">
        <f t="shared" si="31"/>
        <v>426.6</v>
      </c>
      <c r="T39" s="68">
        <f t="shared" si="32"/>
        <v>575.1</v>
      </c>
      <c r="U39" s="68">
        <f t="shared" si="33"/>
        <v>675</v>
      </c>
      <c r="V39" s="68">
        <f t="shared" si="34"/>
        <v>764.77499999999998</v>
      </c>
      <c r="W39" s="17">
        <v>675</v>
      </c>
      <c r="Y39">
        <v>540</v>
      </c>
    </row>
    <row r="40" spans="1:25" x14ac:dyDescent="0.3">
      <c r="A40" s="12" t="s">
        <v>55</v>
      </c>
      <c r="B40" s="63">
        <f t="shared" si="20"/>
        <v>304.97214285714284</v>
      </c>
      <c r="C40" s="63">
        <f t="shared" si="21"/>
        <v>15.248607142857143</v>
      </c>
      <c r="D40" s="64">
        <f>(R40+R40*$K$2/100)/$J$1+3</f>
        <v>320.22075000000001</v>
      </c>
      <c r="E40" s="78">
        <f t="shared" si="22"/>
        <v>524.25714285714287</v>
      </c>
      <c r="F40" s="78">
        <f t="shared" si="23"/>
        <v>26.212857142857146</v>
      </c>
      <c r="G40" s="64">
        <f>(S40+S40*$K$2/100)/$J$1+3</f>
        <v>550.47</v>
      </c>
      <c r="H40" s="63">
        <f t="shared" si="24"/>
        <v>709.56666666666672</v>
      </c>
      <c r="I40" s="63">
        <f t="shared" si="25"/>
        <v>35.478333333333332</v>
      </c>
      <c r="J40" s="64">
        <f>(T40+T40*$K$2/100)/$J$1+7</f>
        <v>745.04499999999996</v>
      </c>
      <c r="K40" s="66">
        <f t="shared" si="26"/>
        <v>828.80952380952385</v>
      </c>
      <c r="L40" s="66">
        <f t="shared" si="27"/>
        <v>41.44047619047619</v>
      </c>
      <c r="M40" s="79">
        <f>(U40+U40*$K$2/100)/$J$1+4</f>
        <v>870.25</v>
      </c>
      <c r="N40" s="66">
        <f t="shared" si="28"/>
        <v>924.24880952380954</v>
      </c>
      <c r="O40" s="66">
        <f t="shared" si="29"/>
        <v>46.21244047619048</v>
      </c>
      <c r="P40" s="64">
        <f>(V40+V40*$K$2/100)/$J$1-11</f>
        <v>970.46125000000006</v>
      </c>
      <c r="Q40" s="67"/>
      <c r="R40" s="68">
        <f t="shared" si="30"/>
        <v>302.11500000000001</v>
      </c>
      <c r="S40" s="68">
        <f t="shared" si="31"/>
        <v>521.4</v>
      </c>
      <c r="T40" s="68">
        <f t="shared" si="32"/>
        <v>702.9</v>
      </c>
      <c r="U40" s="68">
        <f t="shared" si="33"/>
        <v>825</v>
      </c>
      <c r="V40" s="68">
        <f t="shared" si="34"/>
        <v>934.72500000000002</v>
      </c>
      <c r="W40" s="17">
        <v>825</v>
      </c>
      <c r="Y40">
        <v>400</v>
      </c>
    </row>
    <row r="41" spans="1:25" x14ac:dyDescent="0.3">
      <c r="A41" s="12" t="s">
        <v>56</v>
      </c>
      <c r="B41" s="63">
        <f t="shared" si="20"/>
        <v>304.97214285714284</v>
      </c>
      <c r="C41" s="63">
        <f t="shared" si="21"/>
        <v>15.248607142857143</v>
      </c>
      <c r="D41" s="64">
        <f>(R41+R41*$K$2/100)/$J$1+3</f>
        <v>320.22075000000001</v>
      </c>
      <c r="E41" s="78">
        <f t="shared" si="22"/>
        <v>524.25714285714287</v>
      </c>
      <c r="F41" s="78">
        <f t="shared" si="23"/>
        <v>26.212857142857146</v>
      </c>
      <c r="G41" s="64">
        <f>(S41+S41*$K$2/100)/$J$1+3</f>
        <v>550.47</v>
      </c>
      <c r="H41" s="63">
        <f t="shared" si="24"/>
        <v>709.56666666666672</v>
      </c>
      <c r="I41" s="63">
        <f t="shared" si="25"/>
        <v>35.478333333333332</v>
      </c>
      <c r="J41" s="64">
        <f>(T41+T41*$K$2/100)/$J$1+7</f>
        <v>745.04499999999996</v>
      </c>
      <c r="K41" s="66">
        <f t="shared" si="26"/>
        <v>828.80952380952385</v>
      </c>
      <c r="L41" s="66">
        <f t="shared" si="27"/>
        <v>41.44047619047619</v>
      </c>
      <c r="M41" s="79">
        <f>(U41+U41*$K$2/100)/$J$1+4</f>
        <v>870.25</v>
      </c>
      <c r="N41" s="66">
        <f t="shared" si="28"/>
        <v>924.24880952380954</v>
      </c>
      <c r="O41" s="66">
        <f t="shared" si="29"/>
        <v>46.21244047619048</v>
      </c>
      <c r="P41" s="64">
        <f>(V41+V41*$K$2/100)/$J$1-11</f>
        <v>970.46125000000006</v>
      </c>
      <c r="Q41" s="67"/>
      <c r="R41" s="68">
        <f t="shared" si="30"/>
        <v>302.11500000000001</v>
      </c>
      <c r="S41" s="68">
        <f t="shared" si="31"/>
        <v>521.4</v>
      </c>
      <c r="T41" s="68">
        <f t="shared" si="32"/>
        <v>702.9</v>
      </c>
      <c r="U41" s="68">
        <f t="shared" si="33"/>
        <v>825</v>
      </c>
      <c r="V41" s="68">
        <f t="shared" si="34"/>
        <v>934.72500000000002</v>
      </c>
      <c r="W41" s="17">
        <v>825</v>
      </c>
      <c r="Y41">
        <v>300</v>
      </c>
    </row>
    <row r="42" spans="1:25" x14ac:dyDescent="0.3">
      <c r="A42" s="12" t="s">
        <v>25</v>
      </c>
      <c r="B42" s="63">
        <f t="shared" si="20"/>
        <v>247.18500000000003</v>
      </c>
      <c r="C42" s="63">
        <f t="shared" si="21"/>
        <v>12.359250000000001</v>
      </c>
      <c r="D42" s="64">
        <f>(R42+R42*$K$2/100)/$J$1</f>
        <v>259.54425000000003</v>
      </c>
      <c r="E42" s="78">
        <f t="shared" si="22"/>
        <v>428.50476190476189</v>
      </c>
      <c r="F42" s="78">
        <f t="shared" si="23"/>
        <v>21.425238095238097</v>
      </c>
      <c r="G42" s="64">
        <f>(S42+S42*$K$2/100)/$J$1+2</f>
        <v>449.93</v>
      </c>
      <c r="H42" s="63">
        <f t="shared" si="24"/>
        <v>576.05238095238099</v>
      </c>
      <c r="I42" s="63">
        <f t="shared" si="25"/>
        <v>28.80261904761905</v>
      </c>
      <c r="J42" s="64">
        <f>(T42+T42*$K$2/100)/$J$1+1</f>
        <v>604.85500000000002</v>
      </c>
      <c r="K42" s="66">
        <f t="shared" si="26"/>
        <v>675.95238095238096</v>
      </c>
      <c r="L42" s="66">
        <f t="shared" si="27"/>
        <v>33.797619047619051</v>
      </c>
      <c r="M42" s="79">
        <f>(U42+U42*$K$2/100)/$J$1+1</f>
        <v>709.75</v>
      </c>
      <c r="N42" s="66">
        <f t="shared" si="28"/>
        <v>761.91785714285709</v>
      </c>
      <c r="O42" s="66">
        <f t="shared" si="29"/>
        <v>38.095892857142857</v>
      </c>
      <c r="P42" s="64">
        <f>(V42+V42*$K$2/100)/$J$1-3</f>
        <v>800.01374999999996</v>
      </c>
      <c r="Q42" s="67"/>
      <c r="R42" s="68">
        <f t="shared" si="30"/>
        <v>247.18500000000003</v>
      </c>
      <c r="S42" s="68">
        <f t="shared" si="31"/>
        <v>426.6</v>
      </c>
      <c r="T42" s="68">
        <f t="shared" si="32"/>
        <v>575.1</v>
      </c>
      <c r="U42" s="68">
        <f t="shared" si="33"/>
        <v>675</v>
      </c>
      <c r="V42" s="68">
        <f t="shared" si="34"/>
        <v>764.77499999999998</v>
      </c>
      <c r="W42" s="17">
        <v>675</v>
      </c>
      <c r="Y42">
        <v>225</v>
      </c>
    </row>
    <row r="43" spans="1:25" x14ac:dyDescent="0.3">
      <c r="A43" s="12" t="s">
        <v>26</v>
      </c>
      <c r="B43" s="63">
        <f t="shared" si="20"/>
        <v>138.3218511904762</v>
      </c>
      <c r="C43" s="63">
        <f t="shared" si="21"/>
        <v>6.9160925595238094</v>
      </c>
      <c r="D43" s="81">
        <f>((R43+R43*$K$2/100)/$J$1)*$O$1-4</f>
        <v>145.23794375</v>
      </c>
      <c r="E43" s="78">
        <f t="shared" si="22"/>
        <v>232.91404761904764</v>
      </c>
      <c r="F43" s="78">
        <f t="shared" si="23"/>
        <v>11.645702380952381</v>
      </c>
      <c r="G43" s="64">
        <f>((S43+S43*$K$2/100)/$J$1)*$O$1-13</f>
        <v>244.55975000000001</v>
      </c>
      <c r="H43" s="63">
        <f t="shared" si="24"/>
        <v>324.01583333333332</v>
      </c>
      <c r="I43" s="63">
        <f t="shared" si="25"/>
        <v>16.200791666666664</v>
      </c>
      <c r="J43" s="64">
        <f>((T43+T43*$K$2/100)/$J$1)*$O$1-7</f>
        <v>340.21662499999996</v>
      </c>
      <c r="K43" s="66">
        <f t="shared" si="26"/>
        <v>370.98214285714278</v>
      </c>
      <c r="L43" s="66">
        <f t="shared" si="27"/>
        <v>18.549107142857142</v>
      </c>
      <c r="M43" s="79">
        <f>((U43+U43*$K$2/100)/$J$1)*$O$1-18</f>
        <v>389.53124999999994</v>
      </c>
      <c r="N43" s="66">
        <f t="shared" si="28"/>
        <v>409.26943452380948</v>
      </c>
      <c r="O43" s="66">
        <f t="shared" si="29"/>
        <v>20.463471726190473</v>
      </c>
      <c r="P43" s="64">
        <f>((V43+V43*$K$2/100)/$J$1)*$O$1-32</f>
        <v>429.73290624999993</v>
      </c>
      <c r="R43" s="68">
        <f t="shared" si="30"/>
        <v>247.18500000000003</v>
      </c>
      <c r="S43" s="68">
        <f t="shared" si="31"/>
        <v>426.6</v>
      </c>
      <c r="T43" s="68">
        <f t="shared" si="32"/>
        <v>575.1</v>
      </c>
      <c r="U43" s="68">
        <f t="shared" si="33"/>
        <v>675</v>
      </c>
      <c r="V43" s="68">
        <f t="shared" si="34"/>
        <v>764.77499999999998</v>
      </c>
      <c r="W43" s="17">
        <v>675</v>
      </c>
      <c r="Y43">
        <v>400</v>
      </c>
    </row>
    <row r="44" spans="1:25" x14ac:dyDescent="0.3">
      <c r="A44" s="69" t="s">
        <v>57</v>
      </c>
      <c r="B44" s="63">
        <f t="shared" si="20"/>
        <v>138.3218511904762</v>
      </c>
      <c r="C44" s="63">
        <f t="shared" si="21"/>
        <v>6.9160925595238094</v>
      </c>
      <c r="D44" s="81">
        <f>((R44+R44*$K$2/100)/$J$1)*$O$1-4</f>
        <v>145.23794375</v>
      </c>
      <c r="E44" s="78">
        <f t="shared" si="22"/>
        <v>232.91404761904764</v>
      </c>
      <c r="F44" s="78">
        <f t="shared" si="23"/>
        <v>11.645702380952381</v>
      </c>
      <c r="G44" s="64">
        <f>((S44+S44*$K$2/100)/$J$1)*$O$1-13</f>
        <v>244.55975000000001</v>
      </c>
      <c r="H44" s="63">
        <f t="shared" si="24"/>
        <v>324.01583333333332</v>
      </c>
      <c r="I44" s="63">
        <f t="shared" si="25"/>
        <v>16.200791666666664</v>
      </c>
      <c r="J44" s="64">
        <f>((T44+T44*$K$2/100)/$J$1)*$O$1-7</f>
        <v>340.21662499999996</v>
      </c>
      <c r="K44" s="66">
        <f t="shared" si="26"/>
        <v>370.98214285714278</v>
      </c>
      <c r="L44" s="66">
        <f t="shared" si="27"/>
        <v>18.549107142857142</v>
      </c>
      <c r="M44" s="79">
        <f>((U44+U44*$K$2/100)/$J$1)*$O$1-18</f>
        <v>389.53124999999994</v>
      </c>
      <c r="N44" s="66">
        <f t="shared" si="28"/>
        <v>409.26943452380948</v>
      </c>
      <c r="O44" s="66">
        <f t="shared" si="29"/>
        <v>20.463471726190473</v>
      </c>
      <c r="P44" s="64">
        <f>((V44+V44*$K$2/100)/$J$1)*$O$1-32</f>
        <v>429.73290624999993</v>
      </c>
      <c r="R44" s="68">
        <f t="shared" si="30"/>
        <v>247.18500000000003</v>
      </c>
      <c r="S44" s="68">
        <f t="shared" si="31"/>
        <v>426.6</v>
      </c>
      <c r="T44" s="68">
        <f t="shared" si="32"/>
        <v>575.1</v>
      </c>
      <c r="U44" s="68">
        <f t="shared" si="33"/>
        <v>675</v>
      </c>
      <c r="V44" s="68">
        <f t="shared" si="34"/>
        <v>764.77499999999998</v>
      </c>
      <c r="W44" s="17">
        <v>675</v>
      </c>
      <c r="Y44">
        <v>400</v>
      </c>
    </row>
    <row r="45" spans="1:25" x14ac:dyDescent="0.3">
      <c r="A45" s="12"/>
      <c r="B45" s="63"/>
      <c r="C45" s="63"/>
      <c r="D45" s="64"/>
      <c r="E45" s="63"/>
      <c r="F45" s="63"/>
      <c r="G45" s="64"/>
      <c r="H45" s="65"/>
      <c r="I45" s="65"/>
      <c r="J45" s="64"/>
      <c r="K45" s="65"/>
      <c r="L45" s="65"/>
      <c r="M45" s="64"/>
      <c r="N45" s="66"/>
      <c r="O45" s="66"/>
      <c r="P45" s="64"/>
      <c r="Q45" s="67"/>
      <c r="R45" s="68"/>
      <c r="S45" s="68"/>
      <c r="T45" s="68"/>
      <c r="U45" s="68"/>
      <c r="V45" s="68"/>
      <c r="W45" s="45"/>
    </row>
    <row r="46" spans="1:25" x14ac:dyDescent="0.3">
      <c r="A46" s="12"/>
      <c r="B46" s="63"/>
      <c r="C46" s="63"/>
      <c r="D46" s="64"/>
      <c r="E46" s="63"/>
      <c r="F46" s="63"/>
      <c r="G46" s="64"/>
      <c r="H46" s="65"/>
      <c r="I46" s="65"/>
      <c r="J46" s="64"/>
      <c r="K46" s="65"/>
      <c r="L46" s="65"/>
      <c r="M46" s="64"/>
      <c r="N46" s="66"/>
      <c r="O46" s="66"/>
      <c r="P46" s="64"/>
      <c r="Q46" s="67"/>
      <c r="R46" s="68"/>
      <c r="S46" s="68"/>
      <c r="T46" s="68"/>
      <c r="U46" s="68"/>
      <c r="V46" s="68"/>
      <c r="W46" s="45"/>
    </row>
    <row r="47" spans="1:25" x14ac:dyDescent="0.3">
      <c r="A47" s="12"/>
      <c r="B47" s="63"/>
      <c r="C47" s="63"/>
      <c r="D47" s="64"/>
      <c r="E47" s="63"/>
      <c r="F47" s="63"/>
      <c r="G47" s="64"/>
      <c r="H47" s="65"/>
      <c r="I47" s="65"/>
      <c r="J47" s="64"/>
      <c r="K47" s="65"/>
      <c r="L47" s="65"/>
      <c r="M47" s="64"/>
      <c r="N47" s="66"/>
      <c r="O47" s="66"/>
      <c r="P47" s="64"/>
      <c r="Q47" s="67"/>
      <c r="R47" s="68"/>
      <c r="S47" s="68"/>
      <c r="T47" s="68"/>
      <c r="U47" s="68"/>
      <c r="V47" s="68"/>
      <c r="W47" s="45"/>
    </row>
    <row r="48" spans="1:25" x14ac:dyDescent="0.3">
      <c r="A48" s="12"/>
      <c r="B48" s="63"/>
      <c r="C48" s="63"/>
      <c r="D48" s="64"/>
      <c r="E48" s="63"/>
      <c r="F48" s="63"/>
      <c r="G48" s="64"/>
      <c r="H48" s="65"/>
      <c r="I48" s="65"/>
      <c r="J48" s="64"/>
      <c r="K48" s="65"/>
      <c r="L48" s="65"/>
      <c r="M48" s="64"/>
      <c r="N48" s="66"/>
      <c r="O48" s="66"/>
      <c r="P48" s="64"/>
      <c r="Q48" s="67"/>
      <c r="R48" s="68"/>
      <c r="S48" s="68"/>
      <c r="T48" s="68"/>
      <c r="U48" s="68"/>
      <c r="V48" s="68"/>
      <c r="W48" s="45"/>
    </row>
    <row r="49" spans="1:23" x14ac:dyDescent="0.3">
      <c r="A49" s="12"/>
      <c r="B49" s="63"/>
      <c r="C49" s="63"/>
      <c r="D49" s="64"/>
      <c r="E49" s="63"/>
      <c r="F49" s="63"/>
      <c r="G49" s="64"/>
      <c r="H49" s="65"/>
      <c r="I49" s="65"/>
      <c r="J49" s="64"/>
      <c r="K49" s="65"/>
      <c r="L49" s="65"/>
      <c r="M49" s="64"/>
      <c r="N49" s="66"/>
      <c r="O49" s="66"/>
      <c r="P49" s="64"/>
      <c r="Q49" s="67"/>
      <c r="R49" s="68"/>
      <c r="S49" s="68"/>
      <c r="T49" s="68"/>
      <c r="U49" s="68"/>
      <c r="V49" s="68"/>
      <c r="W49" s="45"/>
    </row>
    <row r="50" spans="1:23" x14ac:dyDescent="0.3">
      <c r="A50" s="12"/>
      <c r="B50" s="63"/>
      <c r="C50" s="63"/>
      <c r="D50" s="64"/>
      <c r="E50" s="63"/>
      <c r="F50" s="63"/>
      <c r="G50" s="64"/>
      <c r="H50" s="65"/>
      <c r="I50" s="65"/>
      <c r="J50" s="64"/>
      <c r="K50" s="65"/>
      <c r="L50" s="65"/>
      <c r="M50" s="64"/>
      <c r="N50" s="66"/>
      <c r="O50" s="66"/>
      <c r="P50" s="64"/>
      <c r="Q50" s="67"/>
      <c r="R50" s="68"/>
      <c r="S50" s="68"/>
      <c r="T50" s="68"/>
      <c r="U50" s="68"/>
      <c r="V50" s="68"/>
      <c r="W50" s="45"/>
    </row>
    <row r="51" spans="1:23" x14ac:dyDescent="0.3">
      <c r="A51" s="12"/>
      <c r="B51" s="63"/>
      <c r="C51" s="63"/>
      <c r="D51" s="64"/>
      <c r="E51" s="63"/>
      <c r="F51" s="63"/>
      <c r="G51" s="64"/>
      <c r="H51" s="65"/>
      <c r="I51" s="65"/>
      <c r="J51" s="64"/>
      <c r="K51" s="65"/>
      <c r="L51" s="65"/>
      <c r="M51" s="64"/>
      <c r="N51" s="66"/>
      <c r="O51" s="66"/>
      <c r="P51" s="64"/>
      <c r="Q51" s="67"/>
      <c r="R51" s="68"/>
      <c r="S51" s="68"/>
      <c r="T51" s="68"/>
      <c r="U51" s="68"/>
      <c r="V51" s="68"/>
      <c r="W51" s="45"/>
    </row>
    <row r="52" spans="1:23" x14ac:dyDescent="0.3">
      <c r="A52" s="12"/>
      <c r="B52" s="63"/>
      <c r="C52" s="63"/>
      <c r="D52" s="64"/>
      <c r="E52" s="63"/>
      <c r="F52" s="63"/>
      <c r="G52" s="64"/>
      <c r="H52" s="65"/>
      <c r="I52" s="65"/>
      <c r="J52" s="64"/>
      <c r="K52" s="65"/>
      <c r="L52" s="65"/>
      <c r="M52" s="64"/>
      <c r="N52" s="66"/>
      <c r="O52" s="66"/>
      <c r="P52" s="64"/>
      <c r="Q52" s="67"/>
      <c r="R52" s="68"/>
      <c r="S52" s="68"/>
      <c r="T52" s="68"/>
      <c r="U52" s="68"/>
      <c r="V52" s="68"/>
      <c r="W52" s="45"/>
    </row>
    <row r="53" spans="1:23" x14ac:dyDescent="0.3">
      <c r="A53" s="12"/>
      <c r="B53" s="63"/>
      <c r="C53" s="63"/>
      <c r="D53" s="64"/>
      <c r="E53" s="63"/>
      <c r="F53" s="63"/>
      <c r="G53" s="64"/>
      <c r="H53" s="65"/>
      <c r="I53" s="65"/>
      <c r="J53" s="64"/>
      <c r="K53" s="65"/>
      <c r="L53" s="65"/>
      <c r="M53" s="64"/>
      <c r="N53" s="66"/>
      <c r="O53" s="66"/>
      <c r="P53" s="64"/>
      <c r="Q53" s="67"/>
      <c r="R53" s="68"/>
      <c r="S53" s="68"/>
      <c r="T53" s="68"/>
      <c r="U53" s="68"/>
      <c r="V53" s="68"/>
      <c r="W53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>
      <selection activeCell="A6" sqref="A6:A19"/>
    </sheetView>
  </sheetViews>
  <sheetFormatPr defaultRowHeight="14.4" x14ac:dyDescent="0.3"/>
  <cols>
    <col min="1" max="1" width="45.88671875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46" t="s">
        <v>67</v>
      </c>
      <c r="B1" s="46"/>
      <c r="C1" s="46"/>
      <c r="D1" s="46"/>
      <c r="E1" s="46"/>
      <c r="F1" s="46"/>
      <c r="G1" s="46"/>
      <c r="H1" s="46" t="s">
        <v>32</v>
      </c>
      <c r="I1" s="47">
        <v>0</v>
      </c>
      <c r="J1" s="46">
        <f>1+I1/100</f>
        <v>1</v>
      </c>
      <c r="K1" s="46"/>
      <c r="L1" s="46"/>
      <c r="M1" s="46"/>
      <c r="N1" s="46"/>
      <c r="O1" s="46">
        <v>0.57499999999999996</v>
      </c>
      <c r="P1" s="46"/>
      <c r="Q1" s="48"/>
      <c r="R1" t="s">
        <v>33</v>
      </c>
      <c r="S1" s="49">
        <v>0.36620000000000003</v>
      </c>
      <c r="T1" t="s">
        <v>34</v>
      </c>
      <c r="U1" s="49">
        <v>0.85199999999999998</v>
      </c>
      <c r="V1" t="s">
        <v>35</v>
      </c>
      <c r="W1" s="49">
        <v>1.133</v>
      </c>
    </row>
    <row r="2" spans="1:23" x14ac:dyDescent="0.3">
      <c r="A2" s="50" t="s">
        <v>60</v>
      </c>
      <c r="B2" s="50"/>
      <c r="C2" s="50"/>
      <c r="D2" s="50"/>
      <c r="E2" s="50"/>
      <c r="F2" s="50"/>
      <c r="G2" s="50"/>
      <c r="H2" s="50"/>
      <c r="I2" s="51" t="s">
        <v>28</v>
      </c>
      <c r="J2" s="52" t="s">
        <v>37</v>
      </c>
      <c r="K2" s="53">
        <v>5</v>
      </c>
      <c r="L2" s="52" t="s">
        <v>38</v>
      </c>
      <c r="M2" s="52">
        <f>1+K2/100</f>
        <v>1.05</v>
      </c>
      <c r="N2" s="52"/>
      <c r="O2" s="52"/>
      <c r="P2" s="54" t="s">
        <v>28</v>
      </c>
      <c r="R2" t="s">
        <v>39</v>
      </c>
      <c r="S2" s="49">
        <v>0.63200000000000001</v>
      </c>
      <c r="T2" t="s">
        <v>40</v>
      </c>
      <c r="U2" s="49">
        <v>1</v>
      </c>
    </row>
    <row r="3" spans="1:23" ht="15" customHeight="1" x14ac:dyDescent="0.4">
      <c r="A3" s="46" t="s">
        <v>41</v>
      </c>
      <c r="B3" s="46"/>
      <c r="C3" s="55">
        <v>1</v>
      </c>
      <c r="D3" s="46">
        <v>1</v>
      </c>
      <c r="E3" s="55">
        <v>1</v>
      </c>
      <c r="F3" s="46">
        <f>1</f>
        <v>1</v>
      </c>
      <c r="G3" s="46" t="s">
        <v>28</v>
      </c>
      <c r="H3" s="55">
        <v>1</v>
      </c>
      <c r="I3" s="56">
        <f>1</f>
        <v>1</v>
      </c>
      <c r="J3" s="46" t="s">
        <v>42</v>
      </c>
      <c r="K3" s="57">
        <f>(100+K2)</f>
        <v>105</v>
      </c>
      <c r="L3" s="55">
        <f>1</f>
        <v>1</v>
      </c>
      <c r="M3" s="46">
        <f>1</f>
        <v>1</v>
      </c>
      <c r="N3" s="55">
        <f>1</f>
        <v>1</v>
      </c>
      <c r="O3" s="46">
        <f>1</f>
        <v>1</v>
      </c>
      <c r="P3" s="46" t="s">
        <v>28</v>
      </c>
      <c r="Q3" s="48"/>
    </row>
    <row r="4" spans="1:23" x14ac:dyDescent="0.3">
      <c r="A4" s="12" t="s">
        <v>43</v>
      </c>
      <c r="B4" s="58" t="s">
        <v>44</v>
      </c>
      <c r="C4" s="58" t="s">
        <v>45</v>
      </c>
      <c r="D4" s="58" t="s">
        <v>28</v>
      </c>
      <c r="E4" s="58" t="s">
        <v>46</v>
      </c>
      <c r="F4" s="58" t="s">
        <v>47</v>
      </c>
      <c r="G4" s="58" t="s">
        <v>28</v>
      </c>
      <c r="H4" s="58" t="s">
        <v>48</v>
      </c>
      <c r="I4" s="58" t="s">
        <v>47</v>
      </c>
      <c r="J4" s="58" t="s">
        <v>28</v>
      </c>
      <c r="K4" s="58" t="s">
        <v>49</v>
      </c>
      <c r="L4" s="58" t="s">
        <v>47</v>
      </c>
      <c r="M4" s="58" t="s">
        <v>28</v>
      </c>
      <c r="N4" s="58" t="s">
        <v>50</v>
      </c>
      <c r="O4" s="58" t="s">
        <v>47</v>
      </c>
      <c r="P4" s="58" t="s">
        <v>28</v>
      </c>
      <c r="Q4" s="59"/>
      <c r="R4" s="60" t="s">
        <v>44</v>
      </c>
      <c r="S4" s="60" t="s">
        <v>46</v>
      </c>
      <c r="T4" s="60" t="s">
        <v>48</v>
      </c>
      <c r="U4" s="60" t="s">
        <v>49</v>
      </c>
      <c r="V4" s="60" t="s">
        <v>50</v>
      </c>
      <c r="W4" s="60" t="s">
        <v>51</v>
      </c>
    </row>
    <row r="5" spans="1:23" x14ac:dyDescent="0.3">
      <c r="A5" s="12" t="s">
        <v>52</v>
      </c>
      <c r="B5" s="12" t="s">
        <v>53</v>
      </c>
      <c r="C5" s="12" t="s">
        <v>3</v>
      </c>
      <c r="D5" s="61" t="s">
        <v>54</v>
      </c>
      <c r="E5" s="61" t="s">
        <v>53</v>
      </c>
      <c r="F5" s="61" t="s">
        <v>3</v>
      </c>
      <c r="G5" s="61" t="s">
        <v>54</v>
      </c>
      <c r="H5" s="61" t="s">
        <v>53</v>
      </c>
      <c r="I5" s="61" t="s">
        <v>3</v>
      </c>
      <c r="J5" s="61" t="s">
        <v>54</v>
      </c>
      <c r="K5" s="61" t="s">
        <v>53</v>
      </c>
      <c r="L5" s="61" t="s">
        <v>3</v>
      </c>
      <c r="M5" s="61" t="s">
        <v>54</v>
      </c>
      <c r="N5" s="61" t="s">
        <v>53</v>
      </c>
      <c r="O5" s="61" t="s">
        <v>3</v>
      </c>
      <c r="P5" s="61" t="s">
        <v>54</v>
      </c>
      <c r="Q5" s="59"/>
      <c r="R5" s="62" t="s">
        <v>45</v>
      </c>
      <c r="S5" s="62" t="s">
        <v>47</v>
      </c>
      <c r="T5" s="62" t="s">
        <v>47</v>
      </c>
      <c r="U5" s="62" t="s">
        <v>47</v>
      </c>
      <c r="V5" s="62" t="s">
        <v>47</v>
      </c>
      <c r="W5" s="62" t="s">
        <v>53</v>
      </c>
    </row>
    <row r="6" spans="1:23" x14ac:dyDescent="0.3">
      <c r="A6" s="12" t="s">
        <v>10</v>
      </c>
      <c r="B6" s="63">
        <f>VALUE(D6*100/$K$3)</f>
        <v>185.38875000000002</v>
      </c>
      <c r="C6" s="63">
        <f>D6-B6</f>
        <v>9.2694375000000093</v>
      </c>
      <c r="D6" s="64">
        <f>(R6+R6*$K$2/100)/$J$1</f>
        <v>194.65818750000003</v>
      </c>
      <c r="E6" s="63">
        <f>VALUE(G6*100/$K$3)</f>
        <v>318.99761904761903</v>
      </c>
      <c r="F6" s="63">
        <f>VALUE(G6*$K$2/$K$3)</f>
        <v>15.949880952380951</v>
      </c>
      <c r="G6" s="64">
        <f>(S6+S6*$K$2/100)/$J$1-1</f>
        <v>334.94749999999999</v>
      </c>
      <c r="H6" s="65">
        <f>VALUE(J6*100/$K$3)</f>
        <v>433.22976190476192</v>
      </c>
      <c r="I6" s="65">
        <f>VALUE(J6*$K$2/$K$3)</f>
        <v>21.661488095238099</v>
      </c>
      <c r="J6" s="64">
        <f>(T6+T6*$K$2/100)/$J$1+2</f>
        <v>454.89125000000001</v>
      </c>
      <c r="K6" s="65">
        <f>VALUE(M6*100/$K$3)</f>
        <v>504.34523809523807</v>
      </c>
      <c r="L6" s="65">
        <f>VALUE(M6*$K$2/$K$3)</f>
        <v>25.217261904761905</v>
      </c>
      <c r="M6" s="64">
        <f>(U6+U6*$K$2/100)/$J$1-2</f>
        <v>529.5625</v>
      </c>
      <c r="N6" s="66">
        <f>VALUE(P6*100/$K$3)</f>
        <v>576.43839285714284</v>
      </c>
      <c r="O6" s="66">
        <f>VALUE(P6*$K$2/$K$3)</f>
        <v>28.821919642857139</v>
      </c>
      <c r="P6" s="64">
        <f>(V6+V6*$K$2/100)/$J$1+3</f>
        <v>605.26031249999994</v>
      </c>
      <c r="Q6" s="67"/>
      <c r="R6" s="68">
        <f>W6*$S$1</f>
        <v>185.38875000000002</v>
      </c>
      <c r="S6" s="68">
        <f>W6*$S$2</f>
        <v>319.95</v>
      </c>
      <c r="T6" s="68">
        <f>W6*$U$1</f>
        <v>431.32499999999999</v>
      </c>
      <c r="U6" s="68">
        <f>W6*$U$2</f>
        <v>506.25</v>
      </c>
      <c r="V6" s="68">
        <f>W6*$W$1</f>
        <v>573.58124999999995</v>
      </c>
      <c r="W6" s="17">
        <f>W31*0.75</f>
        <v>506.25</v>
      </c>
    </row>
    <row r="7" spans="1:23" ht="12" customHeight="1" x14ac:dyDescent="0.3">
      <c r="A7" s="69" t="s">
        <v>69</v>
      </c>
      <c r="B7" s="63">
        <f t="shared" ref="B7:B19" si="0">VALUE(D7*100/$K$3)</f>
        <v>185.38875000000002</v>
      </c>
      <c r="C7" s="63">
        <f t="shared" ref="C7:C19" si="1">D7-B7</f>
        <v>9.2694375000000093</v>
      </c>
      <c r="D7" s="64">
        <f t="shared" ref="D7:D17" si="2">(R7+R7*$K$2/100)/$J$1</f>
        <v>194.65818750000003</v>
      </c>
      <c r="E7" s="63">
        <f t="shared" ref="E7:E19" si="3">VALUE(G7*100/$K$3)</f>
        <v>318.99761904761903</v>
      </c>
      <c r="F7" s="63">
        <f t="shared" ref="F7:F19" si="4">VALUE(G7*$K$2/$K$3)</f>
        <v>15.949880952380951</v>
      </c>
      <c r="G7" s="64">
        <f>(S7+S7*$K$2/100)/$J$1-1</f>
        <v>334.94749999999999</v>
      </c>
      <c r="H7" s="65">
        <f t="shared" ref="H7:H19" si="5">VALUE(J7*100/$K$3)</f>
        <v>433.22976190476192</v>
      </c>
      <c r="I7" s="65">
        <f t="shared" ref="I7:I19" si="6">VALUE(J7*$K$2/$K$3)</f>
        <v>21.661488095238099</v>
      </c>
      <c r="J7" s="64">
        <f>(T7+T7*$K$2/100)/$J$1+2</f>
        <v>454.89125000000001</v>
      </c>
      <c r="K7" s="65">
        <f t="shared" ref="K7:K19" si="7">VALUE(M7*100/$K$3)</f>
        <v>504.34523809523807</v>
      </c>
      <c r="L7" s="65">
        <f t="shared" ref="L7:L19" si="8">VALUE(M7*$K$2/$K$3)</f>
        <v>25.217261904761905</v>
      </c>
      <c r="M7" s="64">
        <f>(U7+U7*$K$2/100)/$J$1-2</f>
        <v>529.5625</v>
      </c>
      <c r="N7" s="66">
        <f t="shared" ref="N7:N19" si="9">VALUE(P7*100/$K$3)</f>
        <v>576.43839285714284</v>
      </c>
      <c r="O7" s="66">
        <f t="shared" ref="O7:O19" si="10">VALUE(P7*$K$2/$K$3)</f>
        <v>28.821919642857139</v>
      </c>
      <c r="P7" s="64">
        <f>(V7+V7*$K$2/100)/$J$1+3</f>
        <v>605.26031249999994</v>
      </c>
      <c r="Q7" s="67"/>
      <c r="R7" s="68">
        <f t="shared" ref="R7:R19" si="11">W7*$S$1</f>
        <v>185.38875000000002</v>
      </c>
      <c r="S7" s="68">
        <f t="shared" ref="S7:S19" si="12">W7*$S$2</f>
        <v>319.95</v>
      </c>
      <c r="T7" s="68">
        <f t="shared" ref="T7:T19" si="13">W7*$U$1</f>
        <v>431.32499999999999</v>
      </c>
      <c r="U7" s="68">
        <f t="shared" ref="U7:U19" si="14">W7*$U$2</f>
        <v>506.25</v>
      </c>
      <c r="V7" s="68">
        <f t="shared" ref="V7:V19" si="15">W7*$W$1</f>
        <v>573.58124999999995</v>
      </c>
      <c r="W7" s="17">
        <f t="shared" ref="W7:W19" si="16">W32*0.75</f>
        <v>506.25</v>
      </c>
    </row>
    <row r="8" spans="1:23" ht="12" customHeight="1" x14ac:dyDescent="0.3">
      <c r="A8" s="12" t="s">
        <v>14</v>
      </c>
      <c r="B8" s="63">
        <f t="shared" si="0"/>
        <v>280.94026785714289</v>
      </c>
      <c r="C8" s="63">
        <f t="shared" si="1"/>
        <v>14.047013392857139</v>
      </c>
      <c r="D8" s="64">
        <f>(R8+R8*$K$2/100)/$J$1+3</f>
        <v>294.98728125000002</v>
      </c>
      <c r="E8" s="63">
        <f t="shared" si="3"/>
        <v>480.87738095238097</v>
      </c>
      <c r="F8" s="63">
        <f t="shared" si="4"/>
        <v>24.043869047619047</v>
      </c>
      <c r="G8" s="64">
        <f>(S8+S8*$K$2/100)/$J$1+1</f>
        <v>504.92124999999999</v>
      </c>
      <c r="H8" s="65">
        <f t="shared" si="5"/>
        <v>647.93988095238092</v>
      </c>
      <c r="I8" s="65">
        <f t="shared" si="6"/>
        <v>32.396994047619046</v>
      </c>
      <c r="J8" s="64">
        <f>(T8+T8*$K$2/100)/$J$1+1</f>
        <v>680.33687499999996</v>
      </c>
      <c r="K8" s="65">
        <f t="shared" si="7"/>
        <v>762.23214285714289</v>
      </c>
      <c r="L8" s="65">
        <f t="shared" si="8"/>
        <v>38.111607142857146</v>
      </c>
      <c r="M8" s="64">
        <f>(U8+U8*$K$2/100)/$J$1+3</f>
        <v>800.34375</v>
      </c>
      <c r="N8" s="66">
        <f t="shared" si="9"/>
        <v>862.27663690476209</v>
      </c>
      <c r="O8" s="66">
        <f t="shared" si="10"/>
        <v>43.113831845238096</v>
      </c>
      <c r="P8" s="64">
        <f>(V8+V8*$K$2/100)/$J$1+2</f>
        <v>905.39046875000008</v>
      </c>
      <c r="Q8" s="67"/>
      <c r="R8" s="68">
        <f t="shared" si="11"/>
        <v>278.083125</v>
      </c>
      <c r="S8" s="68">
        <f t="shared" si="12"/>
        <v>479.92500000000001</v>
      </c>
      <c r="T8" s="68">
        <f t="shared" si="13"/>
        <v>646.98749999999995</v>
      </c>
      <c r="U8" s="68">
        <f t="shared" si="14"/>
        <v>759.375</v>
      </c>
      <c r="V8" s="68">
        <f t="shared" si="15"/>
        <v>860.37187500000005</v>
      </c>
      <c r="W8" s="17">
        <f t="shared" si="16"/>
        <v>759.375</v>
      </c>
    </row>
    <row r="9" spans="1:23" ht="12" customHeight="1" x14ac:dyDescent="0.3">
      <c r="A9" s="69" t="s">
        <v>70</v>
      </c>
      <c r="B9" s="63">
        <f t="shared" si="0"/>
        <v>280.94026785714289</v>
      </c>
      <c r="C9" s="63">
        <f t="shared" si="1"/>
        <v>14.047013392857139</v>
      </c>
      <c r="D9" s="64">
        <f>(R9+R9*$K$2/100)/$J$1+3</f>
        <v>294.98728125000002</v>
      </c>
      <c r="E9" s="63">
        <f t="shared" si="3"/>
        <v>480.87738095238097</v>
      </c>
      <c r="F9" s="63">
        <f t="shared" si="4"/>
        <v>24.043869047619047</v>
      </c>
      <c r="G9" s="64">
        <f>(S9+S9*$K$2/100)/$J$1+1</f>
        <v>504.92124999999999</v>
      </c>
      <c r="H9" s="65">
        <f t="shared" si="5"/>
        <v>647.93988095238092</v>
      </c>
      <c r="I9" s="65">
        <f t="shared" si="6"/>
        <v>32.396994047619046</v>
      </c>
      <c r="J9" s="64">
        <f>(T9+T9*$K$2/100)/$J$1+1</f>
        <v>680.33687499999996</v>
      </c>
      <c r="K9" s="65">
        <f t="shared" si="7"/>
        <v>762.23214285714289</v>
      </c>
      <c r="L9" s="65">
        <f t="shared" si="8"/>
        <v>38.111607142857146</v>
      </c>
      <c r="M9" s="64">
        <f>(U9+U9*$K$2/100)/$J$1+3</f>
        <v>800.34375</v>
      </c>
      <c r="N9" s="66">
        <f t="shared" si="9"/>
        <v>862.27663690476209</v>
      </c>
      <c r="O9" s="66">
        <f t="shared" si="10"/>
        <v>43.113831845238096</v>
      </c>
      <c r="P9" s="64">
        <f>(V9+V9*$K$2/100)/$J$1+2</f>
        <v>905.39046875000008</v>
      </c>
      <c r="Q9" s="67"/>
      <c r="R9" s="68">
        <f t="shared" si="11"/>
        <v>278.083125</v>
      </c>
      <c r="S9" s="68">
        <f t="shared" si="12"/>
        <v>479.92500000000001</v>
      </c>
      <c r="T9" s="68">
        <f t="shared" si="13"/>
        <v>646.98749999999995</v>
      </c>
      <c r="U9" s="68">
        <f t="shared" si="14"/>
        <v>759.375</v>
      </c>
      <c r="V9" s="68">
        <f t="shared" si="15"/>
        <v>860.37187500000005</v>
      </c>
      <c r="W9" s="17">
        <f t="shared" si="16"/>
        <v>759.375</v>
      </c>
    </row>
    <row r="10" spans="1:23" ht="12" customHeight="1" x14ac:dyDescent="0.3">
      <c r="A10" s="12" t="s">
        <v>18</v>
      </c>
      <c r="B10" s="63">
        <f t="shared" si="0"/>
        <v>309.93363095238101</v>
      </c>
      <c r="C10" s="63">
        <f t="shared" si="1"/>
        <v>15.496681547619062</v>
      </c>
      <c r="D10" s="64">
        <f>(R10+R10*$K$2/100)/$J$1+1</f>
        <v>325.43031250000007</v>
      </c>
      <c r="E10" s="63">
        <f t="shared" si="3"/>
        <v>533.25</v>
      </c>
      <c r="F10" s="63">
        <f t="shared" si="4"/>
        <v>26.662500000000001</v>
      </c>
      <c r="G10" s="64">
        <f t="shared" ref="G10" si="17">(S10+S10*$K$2/100)/$J$1</f>
        <v>559.91250000000002</v>
      </c>
      <c r="H10" s="65">
        <f t="shared" si="5"/>
        <v>756.97023809523807</v>
      </c>
      <c r="I10" s="65">
        <f t="shared" si="6"/>
        <v>37.848511904761907</v>
      </c>
      <c r="J10" s="64">
        <f>(T10+T10*$K$2/100)/$J$1+40</f>
        <v>794.81875000000002</v>
      </c>
      <c r="K10" s="65">
        <f t="shared" si="7"/>
        <v>890.41666666666663</v>
      </c>
      <c r="L10" s="65">
        <f t="shared" si="8"/>
        <v>44.520833333333336</v>
      </c>
      <c r="M10" s="64">
        <f>(U10+U10*$K$2/100)/$J$1+49</f>
        <v>934.9375</v>
      </c>
      <c r="N10" s="66">
        <f t="shared" si="9"/>
        <v>995.01636904761915</v>
      </c>
      <c r="O10" s="66">
        <f t="shared" si="10"/>
        <v>49.750818452380955</v>
      </c>
      <c r="P10" s="64">
        <f>(V10+V10*$K$2/100)/$J$1+41</f>
        <v>1044.7671875000001</v>
      </c>
      <c r="Q10" s="67"/>
      <c r="R10" s="68">
        <f t="shared" si="11"/>
        <v>308.98125000000005</v>
      </c>
      <c r="S10" s="68">
        <f t="shared" si="12"/>
        <v>533.25</v>
      </c>
      <c r="T10" s="68">
        <f t="shared" si="13"/>
        <v>718.875</v>
      </c>
      <c r="U10" s="68">
        <f t="shared" si="14"/>
        <v>843.75</v>
      </c>
      <c r="V10" s="68">
        <f t="shared" si="15"/>
        <v>955.96875</v>
      </c>
      <c r="W10" s="17">
        <f t="shared" si="16"/>
        <v>843.75</v>
      </c>
    </row>
    <row r="11" spans="1:23" x14ac:dyDescent="0.3">
      <c r="A11" s="12" t="s">
        <v>19</v>
      </c>
      <c r="B11" s="63">
        <f t="shared" si="0"/>
        <v>280.94026785714289</v>
      </c>
      <c r="C11" s="63">
        <f t="shared" si="1"/>
        <v>14.047013392857139</v>
      </c>
      <c r="D11" s="64">
        <f>(R11+R11*$K$2/100)/$J$1+3</f>
        <v>294.98728125000002</v>
      </c>
      <c r="E11" s="63">
        <f t="shared" si="3"/>
        <v>480.87738095238097</v>
      </c>
      <c r="F11" s="63">
        <f t="shared" si="4"/>
        <v>24.043869047619047</v>
      </c>
      <c r="G11" s="64">
        <f>(S11+S11*$K$2/100)/$J$1+1</f>
        <v>504.92124999999999</v>
      </c>
      <c r="H11" s="65">
        <f t="shared" si="5"/>
        <v>652.70178571428573</v>
      </c>
      <c r="I11" s="65">
        <f t="shared" si="6"/>
        <v>32.635089285714287</v>
      </c>
      <c r="J11" s="64">
        <f>(T11+T11*$K$2/100)/$J$1+6</f>
        <v>685.33687499999996</v>
      </c>
      <c r="K11" s="65">
        <f t="shared" si="7"/>
        <v>757.47023809523807</v>
      </c>
      <c r="L11" s="65">
        <f t="shared" si="8"/>
        <v>37.873511904761905</v>
      </c>
      <c r="M11" s="64">
        <f>(U11+U11*$K$2/100)/$J$1-2</f>
        <v>795.34375</v>
      </c>
      <c r="N11" s="66">
        <f t="shared" si="9"/>
        <v>857.51473214285727</v>
      </c>
      <c r="O11" s="66">
        <f t="shared" si="10"/>
        <v>42.875736607142862</v>
      </c>
      <c r="P11" s="64">
        <f>(V11+V11*$K$2/100)/$J$1-3</f>
        <v>900.39046875000008</v>
      </c>
      <c r="Q11" s="67"/>
      <c r="R11" s="68">
        <f t="shared" si="11"/>
        <v>278.083125</v>
      </c>
      <c r="S11" s="68">
        <f t="shared" si="12"/>
        <v>479.92500000000001</v>
      </c>
      <c r="T11" s="68">
        <f t="shared" si="13"/>
        <v>646.98749999999995</v>
      </c>
      <c r="U11" s="68">
        <f t="shared" si="14"/>
        <v>759.375</v>
      </c>
      <c r="V11" s="68">
        <f t="shared" si="15"/>
        <v>860.37187500000005</v>
      </c>
      <c r="W11" s="17">
        <f t="shared" si="16"/>
        <v>759.375</v>
      </c>
    </row>
    <row r="12" spans="1:23" ht="11.25" customHeight="1" x14ac:dyDescent="0.3">
      <c r="A12" s="12" t="s">
        <v>20</v>
      </c>
      <c r="B12" s="63">
        <f t="shared" si="0"/>
        <v>233.21983035714288</v>
      </c>
      <c r="C12" s="63">
        <f t="shared" si="1"/>
        <v>11.660991517857155</v>
      </c>
      <c r="D12" s="64">
        <f>(R12+R12*$K$2/100)/$J$1+3</f>
        <v>244.88082187500004</v>
      </c>
      <c r="E12" s="63">
        <f t="shared" si="3"/>
        <v>395.66273809523813</v>
      </c>
      <c r="F12" s="63">
        <f t="shared" si="4"/>
        <v>19.783136904761903</v>
      </c>
      <c r="G12" s="64">
        <f>(S12+S12*$K$2/100)/$J$1-2</f>
        <v>415.445875</v>
      </c>
      <c r="H12" s="65">
        <f t="shared" si="5"/>
        <v>537.86601190476188</v>
      </c>
      <c r="I12" s="65">
        <f t="shared" si="6"/>
        <v>26.893300595238092</v>
      </c>
      <c r="J12" s="64">
        <f>(T12+T12*$K$2/100)/$J$1+2</f>
        <v>564.75931249999996</v>
      </c>
      <c r="K12" s="65">
        <f t="shared" si="7"/>
        <v>656.68154761904759</v>
      </c>
      <c r="L12" s="65">
        <f t="shared" si="8"/>
        <v>32.83407738095238</v>
      </c>
      <c r="M12" s="64">
        <f>(U12+U12*$K$2/100)/$J$1+29</f>
        <v>689.515625</v>
      </c>
      <c r="N12" s="66">
        <f t="shared" si="9"/>
        <v>743.20400297619051</v>
      </c>
      <c r="O12" s="66">
        <f t="shared" si="10"/>
        <v>37.160200148809523</v>
      </c>
      <c r="P12" s="64">
        <f>(V12+V12*$K$2/100)/$J$1+32</f>
        <v>780.36420312500002</v>
      </c>
      <c r="Q12" s="67"/>
      <c r="R12" s="68">
        <f t="shared" si="11"/>
        <v>230.36268750000002</v>
      </c>
      <c r="S12" s="68">
        <f t="shared" si="12"/>
        <v>397.5675</v>
      </c>
      <c r="T12" s="68">
        <f t="shared" si="13"/>
        <v>535.96124999999995</v>
      </c>
      <c r="U12" s="68">
        <f t="shared" si="14"/>
        <v>629.0625</v>
      </c>
      <c r="V12" s="68">
        <f t="shared" si="15"/>
        <v>712.72781250000003</v>
      </c>
      <c r="W12" s="17">
        <f t="shared" si="16"/>
        <v>629.0625</v>
      </c>
    </row>
    <row r="13" spans="1:23" x14ac:dyDescent="0.3">
      <c r="A13" s="12" t="s">
        <v>21</v>
      </c>
      <c r="B13" s="63">
        <f t="shared" si="0"/>
        <v>233.21983035714288</v>
      </c>
      <c r="C13" s="63">
        <f t="shared" si="1"/>
        <v>11.660991517857155</v>
      </c>
      <c r="D13" s="64">
        <f>(R13+R13*$K$2/100)/$J$1+3</f>
        <v>244.88082187500004</v>
      </c>
      <c r="E13" s="63">
        <f t="shared" si="3"/>
        <v>395.66273809523813</v>
      </c>
      <c r="F13" s="63">
        <f t="shared" si="4"/>
        <v>19.783136904761903</v>
      </c>
      <c r="G13" s="64">
        <f>(S13+S13*$K$2/100)/$J$1-2</f>
        <v>415.445875</v>
      </c>
      <c r="H13" s="65">
        <f t="shared" si="5"/>
        <v>537.86601190476188</v>
      </c>
      <c r="I13" s="65">
        <f t="shared" si="6"/>
        <v>26.893300595238092</v>
      </c>
      <c r="J13" s="64">
        <f>(T13+T13*$K$2/100)/$J$1+2</f>
        <v>564.75931249999996</v>
      </c>
      <c r="K13" s="65">
        <f t="shared" si="7"/>
        <v>656.68154761904759</v>
      </c>
      <c r="L13" s="65">
        <f t="shared" si="8"/>
        <v>32.83407738095238</v>
      </c>
      <c r="M13" s="64">
        <f>(U13+U13*$K$2/100)/$J$1+29</f>
        <v>689.515625</v>
      </c>
      <c r="N13" s="66">
        <f t="shared" si="9"/>
        <v>743.20400297619051</v>
      </c>
      <c r="O13" s="66">
        <f t="shared" si="10"/>
        <v>37.160200148809523</v>
      </c>
      <c r="P13" s="64">
        <f>(V13+V13*$K$2/100)/$J$1+32</f>
        <v>780.36420312500002</v>
      </c>
      <c r="Q13" s="67"/>
      <c r="R13" s="68">
        <f t="shared" si="11"/>
        <v>230.36268750000002</v>
      </c>
      <c r="S13" s="68">
        <f t="shared" si="12"/>
        <v>397.5675</v>
      </c>
      <c r="T13" s="68">
        <f t="shared" si="13"/>
        <v>535.96124999999995</v>
      </c>
      <c r="U13" s="68">
        <f t="shared" si="14"/>
        <v>629.0625</v>
      </c>
      <c r="V13" s="68">
        <f t="shared" si="15"/>
        <v>712.72781250000003</v>
      </c>
      <c r="W13" s="17">
        <f t="shared" si="16"/>
        <v>629.0625</v>
      </c>
    </row>
    <row r="14" spans="1:23" ht="11.25" customHeight="1" x14ac:dyDescent="0.3">
      <c r="A14" s="12" t="s">
        <v>22</v>
      </c>
      <c r="B14" s="63">
        <f t="shared" si="0"/>
        <v>185.38875000000002</v>
      </c>
      <c r="C14" s="63">
        <f t="shared" si="1"/>
        <v>9.2694375000000093</v>
      </c>
      <c r="D14" s="64">
        <f t="shared" si="2"/>
        <v>194.65818750000003</v>
      </c>
      <c r="E14" s="63">
        <f t="shared" si="3"/>
        <v>318.99761904761903</v>
      </c>
      <c r="F14" s="63">
        <f t="shared" si="4"/>
        <v>15.949880952380951</v>
      </c>
      <c r="G14" s="64">
        <f>(S14+S14*$K$2/100)/$J$1-1</f>
        <v>334.94749999999999</v>
      </c>
      <c r="H14" s="65">
        <f t="shared" si="5"/>
        <v>447.51547619047619</v>
      </c>
      <c r="I14" s="65">
        <f t="shared" si="6"/>
        <v>22.37577380952381</v>
      </c>
      <c r="J14" s="64">
        <f>(T14+T14*$K$2/100)/$J$1+17</f>
        <v>469.89125000000001</v>
      </c>
      <c r="K14" s="65">
        <f t="shared" si="7"/>
        <v>504.34523809523807</v>
      </c>
      <c r="L14" s="65">
        <f t="shared" si="8"/>
        <v>25.217261904761905</v>
      </c>
      <c r="M14" s="64">
        <f>(U14+U14*$K$2/100)/$J$1-2</f>
        <v>529.5625</v>
      </c>
      <c r="N14" s="66">
        <f t="shared" si="9"/>
        <v>562.15267857142851</v>
      </c>
      <c r="O14" s="66">
        <f t="shared" si="10"/>
        <v>28.107633928571428</v>
      </c>
      <c r="P14" s="64">
        <f>(V14+V14*$K$2/100)/$J$1-12</f>
        <v>590.26031249999994</v>
      </c>
      <c r="Q14" s="67"/>
      <c r="R14" s="68">
        <f t="shared" si="11"/>
        <v>185.38875000000002</v>
      </c>
      <c r="S14" s="68">
        <f t="shared" si="12"/>
        <v>319.95</v>
      </c>
      <c r="T14" s="68">
        <f t="shared" si="13"/>
        <v>431.32499999999999</v>
      </c>
      <c r="U14" s="68">
        <f t="shared" si="14"/>
        <v>506.25</v>
      </c>
      <c r="V14" s="68">
        <f t="shared" si="15"/>
        <v>573.58124999999995</v>
      </c>
      <c r="W14" s="17">
        <f t="shared" si="16"/>
        <v>506.25</v>
      </c>
    </row>
    <row r="15" spans="1:23" x14ac:dyDescent="0.3">
      <c r="A15" s="12" t="s">
        <v>55</v>
      </c>
      <c r="B15" s="63">
        <f t="shared" si="0"/>
        <v>228.4910119047619</v>
      </c>
      <c r="C15" s="63">
        <f t="shared" si="1"/>
        <v>11.424550595238117</v>
      </c>
      <c r="D15" s="64">
        <f>(R15+R15*$K$2/100)/$J$1+2</f>
        <v>239.91556250000002</v>
      </c>
      <c r="E15" s="63">
        <f t="shared" si="3"/>
        <v>390.09761904761905</v>
      </c>
      <c r="F15" s="63">
        <f t="shared" si="4"/>
        <v>19.504880952380955</v>
      </c>
      <c r="G15" s="64">
        <f>(S15+S15*$K$2/100)/$J$1-1</f>
        <v>409.60250000000002</v>
      </c>
      <c r="H15" s="65">
        <f t="shared" si="5"/>
        <v>528.12738095238092</v>
      </c>
      <c r="I15" s="65">
        <f t="shared" si="6"/>
        <v>26.406369047619044</v>
      </c>
      <c r="J15" s="64">
        <f>(T15+T15*$K$2/100)/$J$1+1</f>
        <v>554.53374999999994</v>
      </c>
      <c r="K15" s="65">
        <f t="shared" si="7"/>
        <v>618.75</v>
      </c>
      <c r="L15" s="65">
        <f t="shared" si="8"/>
        <v>30.9375</v>
      </c>
      <c r="M15" s="64">
        <f t="shared" ref="M15:M16" si="18">(U15+U15*$K$2/100)/$J$1</f>
        <v>649.6875</v>
      </c>
      <c r="N15" s="66">
        <f t="shared" si="9"/>
        <v>690.56755952380956</v>
      </c>
      <c r="O15" s="66">
        <f t="shared" si="10"/>
        <v>34.528377976190477</v>
      </c>
      <c r="P15" s="64">
        <f>(V15+V15*$K$2/100)/$J$1-11</f>
        <v>725.09593749999999</v>
      </c>
      <c r="Q15" s="67"/>
      <c r="R15" s="68">
        <f t="shared" si="11"/>
        <v>226.58625000000001</v>
      </c>
      <c r="S15" s="68">
        <f t="shared" si="12"/>
        <v>391.05</v>
      </c>
      <c r="T15" s="68">
        <f t="shared" si="13"/>
        <v>527.17499999999995</v>
      </c>
      <c r="U15" s="68">
        <f t="shared" si="14"/>
        <v>618.75</v>
      </c>
      <c r="V15" s="68">
        <f t="shared" si="15"/>
        <v>701.04375000000005</v>
      </c>
      <c r="W15" s="17">
        <f t="shared" si="16"/>
        <v>618.75</v>
      </c>
    </row>
    <row r="16" spans="1:23" x14ac:dyDescent="0.3">
      <c r="A16" s="12" t="s">
        <v>56</v>
      </c>
      <c r="B16" s="63">
        <f t="shared" si="0"/>
        <v>228.4910119047619</v>
      </c>
      <c r="C16" s="63">
        <f t="shared" si="1"/>
        <v>11.424550595238117</v>
      </c>
      <c r="D16" s="64">
        <f>(R16+R16*$K$2/100)/$J$1+2</f>
        <v>239.91556250000002</v>
      </c>
      <c r="E16" s="63">
        <f t="shared" si="3"/>
        <v>390.09761904761905</v>
      </c>
      <c r="F16" s="63">
        <f t="shared" si="4"/>
        <v>19.504880952380955</v>
      </c>
      <c r="G16" s="64">
        <f>(S16+S16*$K$2/100)/$J$1-1</f>
        <v>409.60250000000002</v>
      </c>
      <c r="H16" s="65">
        <f t="shared" si="5"/>
        <v>528.12738095238092</v>
      </c>
      <c r="I16" s="65">
        <f t="shared" si="6"/>
        <v>26.406369047619044</v>
      </c>
      <c r="J16" s="64">
        <f>(T16+T16*$K$2/100)/$J$1+1</f>
        <v>554.53374999999994</v>
      </c>
      <c r="K16" s="65">
        <f t="shared" si="7"/>
        <v>618.75</v>
      </c>
      <c r="L16" s="65">
        <f t="shared" si="8"/>
        <v>30.9375</v>
      </c>
      <c r="M16" s="64">
        <f t="shared" si="18"/>
        <v>649.6875</v>
      </c>
      <c r="N16" s="66">
        <f t="shared" si="9"/>
        <v>690.56755952380956</v>
      </c>
      <c r="O16" s="66">
        <f t="shared" si="10"/>
        <v>34.528377976190477</v>
      </c>
      <c r="P16" s="64">
        <f>(V16+V16*$K$2/100)/$J$1-11</f>
        <v>725.09593749999999</v>
      </c>
      <c r="Q16" s="67"/>
      <c r="R16" s="68">
        <f t="shared" si="11"/>
        <v>226.58625000000001</v>
      </c>
      <c r="S16" s="68">
        <f t="shared" si="12"/>
        <v>391.05</v>
      </c>
      <c r="T16" s="68">
        <f t="shared" si="13"/>
        <v>527.17499999999995</v>
      </c>
      <c r="U16" s="68">
        <f t="shared" si="14"/>
        <v>618.75</v>
      </c>
      <c r="V16" s="68">
        <f t="shared" si="15"/>
        <v>701.04375000000005</v>
      </c>
      <c r="W16" s="17">
        <f t="shared" si="16"/>
        <v>618.75</v>
      </c>
    </row>
    <row r="17" spans="1:25" x14ac:dyDescent="0.3">
      <c r="A17" s="12" t="s">
        <v>25</v>
      </c>
      <c r="B17" s="63">
        <f t="shared" si="0"/>
        <v>185.38875000000002</v>
      </c>
      <c r="C17" s="63">
        <f t="shared" si="1"/>
        <v>9.2694375000000093</v>
      </c>
      <c r="D17" s="64">
        <f t="shared" si="2"/>
        <v>194.65818750000003</v>
      </c>
      <c r="E17" s="63">
        <f t="shared" si="3"/>
        <v>318.99761904761903</v>
      </c>
      <c r="F17" s="63">
        <f t="shared" si="4"/>
        <v>15.949880952380951</v>
      </c>
      <c r="G17" s="64">
        <f>(S17+S17*$K$2/100)/$J$1-1</f>
        <v>334.94749999999999</v>
      </c>
      <c r="H17" s="65">
        <f t="shared" si="5"/>
        <v>433.22976190476192</v>
      </c>
      <c r="I17" s="65">
        <f t="shared" si="6"/>
        <v>21.661488095238099</v>
      </c>
      <c r="J17" s="64">
        <f>(T17+T17*$K$2/100)/$J$1+2</f>
        <v>454.89125000000001</v>
      </c>
      <c r="K17" s="65">
        <f t="shared" si="7"/>
        <v>504.34523809523807</v>
      </c>
      <c r="L17" s="65">
        <f t="shared" si="8"/>
        <v>25.217261904761905</v>
      </c>
      <c r="M17" s="64">
        <f>(U17+U17*$K$2/100)/$J$1-2</f>
        <v>529.5625</v>
      </c>
      <c r="N17" s="66">
        <f t="shared" si="9"/>
        <v>571.67648809523803</v>
      </c>
      <c r="O17" s="66">
        <f t="shared" si="10"/>
        <v>28.583824404761902</v>
      </c>
      <c r="P17" s="64">
        <f>(V17+V17*$K$2/100)/$J$1-2</f>
        <v>600.26031249999994</v>
      </c>
      <c r="Q17" s="67"/>
      <c r="R17" s="68">
        <f t="shared" si="11"/>
        <v>185.38875000000002</v>
      </c>
      <c r="S17" s="68">
        <f t="shared" si="12"/>
        <v>319.95</v>
      </c>
      <c r="T17" s="68">
        <f t="shared" si="13"/>
        <v>431.32499999999999</v>
      </c>
      <c r="U17" s="68">
        <f t="shared" si="14"/>
        <v>506.25</v>
      </c>
      <c r="V17" s="68">
        <f t="shared" si="15"/>
        <v>573.58124999999995</v>
      </c>
      <c r="W17" s="17">
        <f t="shared" si="16"/>
        <v>506.25</v>
      </c>
    </row>
    <row r="18" spans="1:25" x14ac:dyDescent="0.3">
      <c r="A18" s="12" t="s">
        <v>26</v>
      </c>
      <c r="B18" s="63">
        <f t="shared" si="0"/>
        <v>109.45567410714285</v>
      </c>
      <c r="C18" s="63">
        <f t="shared" si="1"/>
        <v>5.4727837053571449</v>
      </c>
      <c r="D18" s="64">
        <f>((R18+R18*$K$2/100)/$J$1)*$O$1+3</f>
        <v>114.9284578125</v>
      </c>
      <c r="E18" s="63">
        <f t="shared" si="3"/>
        <v>185.87601190476187</v>
      </c>
      <c r="F18" s="63">
        <f t="shared" si="4"/>
        <v>9.2938005952380944</v>
      </c>
      <c r="G18" s="64">
        <f>((S18+S18*$K$2/100)/$J$1)*$O$1+2</f>
        <v>195.16981249999998</v>
      </c>
      <c r="H18" s="65">
        <f t="shared" si="5"/>
        <v>248.01187499999997</v>
      </c>
      <c r="I18" s="65">
        <f t="shared" si="6"/>
        <v>12.400593749999999</v>
      </c>
      <c r="J18" s="64">
        <f>((T18+T18*$K$2/100)/$J$1)*$O$1</f>
        <v>260.41246874999996</v>
      </c>
      <c r="K18" s="65">
        <f t="shared" si="7"/>
        <v>290.14136904761904</v>
      </c>
      <c r="L18" s="65">
        <f t="shared" si="8"/>
        <v>14.507068452380953</v>
      </c>
      <c r="M18" s="64">
        <f>((U18+U18*$K$2/100)/$J$1)*$O$1-1</f>
        <v>304.6484375</v>
      </c>
      <c r="N18" s="66">
        <f t="shared" si="9"/>
        <v>328.85683779761894</v>
      </c>
      <c r="O18" s="66">
        <f t="shared" si="10"/>
        <v>16.442841889880949</v>
      </c>
      <c r="P18" s="64">
        <f>((V18+V18*$K$2/100)/$J$1)*$O$1-1</f>
        <v>345.29967968749992</v>
      </c>
      <c r="Q18" s="67"/>
      <c r="R18" s="68">
        <f t="shared" si="11"/>
        <v>185.38875000000002</v>
      </c>
      <c r="S18" s="68">
        <f t="shared" si="12"/>
        <v>319.95</v>
      </c>
      <c r="T18" s="68">
        <f t="shared" si="13"/>
        <v>431.32499999999999</v>
      </c>
      <c r="U18" s="68">
        <f t="shared" si="14"/>
        <v>506.25</v>
      </c>
      <c r="V18" s="68">
        <f t="shared" si="15"/>
        <v>573.58124999999995</v>
      </c>
      <c r="W18" s="17">
        <f t="shared" si="16"/>
        <v>506.25</v>
      </c>
    </row>
    <row r="19" spans="1:25" x14ac:dyDescent="0.3">
      <c r="A19" s="69" t="s">
        <v>57</v>
      </c>
      <c r="B19" s="63">
        <f t="shared" si="0"/>
        <v>109.45567410714285</v>
      </c>
      <c r="C19" s="63">
        <f t="shared" si="1"/>
        <v>5.4727837053571449</v>
      </c>
      <c r="D19" s="64">
        <f>((R19+R19*$K$2/100)/$J$1)*$O$1+3</f>
        <v>114.9284578125</v>
      </c>
      <c r="E19" s="63">
        <f t="shared" si="3"/>
        <v>185.87601190476187</v>
      </c>
      <c r="F19" s="63">
        <f t="shared" si="4"/>
        <v>9.2938005952380944</v>
      </c>
      <c r="G19" s="64">
        <f>((S19+S19*$K$2/100)/$J$1)*$O$1+2</f>
        <v>195.16981249999998</v>
      </c>
      <c r="H19" s="65">
        <f t="shared" si="5"/>
        <v>248.01187499999997</v>
      </c>
      <c r="I19" s="65">
        <f t="shared" si="6"/>
        <v>12.400593749999999</v>
      </c>
      <c r="J19" s="64">
        <f>((T19+T19*$K$2/100)/$J$1)*$O$1</f>
        <v>260.41246874999996</v>
      </c>
      <c r="K19" s="65">
        <f t="shared" si="7"/>
        <v>290.14136904761904</v>
      </c>
      <c r="L19" s="65">
        <f t="shared" si="8"/>
        <v>14.507068452380953</v>
      </c>
      <c r="M19" s="64">
        <f>((U19+U19*$K$2/100)/$J$1)*$O$1-1</f>
        <v>304.6484375</v>
      </c>
      <c r="N19" s="66">
        <f t="shared" si="9"/>
        <v>328.85683779761894</v>
      </c>
      <c r="O19" s="66">
        <f t="shared" si="10"/>
        <v>16.442841889880949</v>
      </c>
      <c r="P19" s="64">
        <f>((V19+V19*$K$2/100)/$J$1)*$O$1-1</f>
        <v>345.29967968749992</v>
      </c>
      <c r="Q19" s="67"/>
      <c r="R19" s="68">
        <f t="shared" si="11"/>
        <v>185.38875000000002</v>
      </c>
      <c r="S19" s="68">
        <f t="shared" si="12"/>
        <v>319.95</v>
      </c>
      <c r="T19" s="68">
        <f t="shared" si="13"/>
        <v>431.32499999999999</v>
      </c>
      <c r="U19" s="68">
        <f t="shared" si="14"/>
        <v>506.25</v>
      </c>
      <c r="V19" s="68">
        <f t="shared" si="15"/>
        <v>573.58124999999995</v>
      </c>
      <c r="W19" s="17">
        <f t="shared" si="16"/>
        <v>506.25</v>
      </c>
    </row>
    <row r="20" spans="1:25" x14ac:dyDescent="0.3">
      <c r="A20" s="12"/>
      <c r="B20" s="63"/>
      <c r="C20" s="63"/>
      <c r="D20" s="64"/>
      <c r="E20" s="63"/>
      <c r="F20" s="63"/>
      <c r="G20" s="64"/>
      <c r="H20" s="65"/>
      <c r="I20" s="65"/>
      <c r="J20" s="64"/>
      <c r="K20" s="65"/>
      <c r="L20" s="65"/>
      <c r="M20" s="64"/>
      <c r="N20" s="66"/>
      <c r="O20" s="66"/>
      <c r="P20" s="64"/>
      <c r="Q20" s="67"/>
      <c r="R20" s="68"/>
      <c r="S20" s="68"/>
      <c r="T20" s="68"/>
      <c r="U20" s="68"/>
      <c r="V20" s="68"/>
      <c r="W20" s="45"/>
    </row>
    <row r="21" spans="1:25" x14ac:dyDescent="0.3">
      <c r="A21" s="12"/>
      <c r="B21" s="63"/>
      <c r="C21" s="63"/>
      <c r="D21" s="64"/>
      <c r="E21" s="63"/>
      <c r="F21" s="63"/>
      <c r="G21" s="64"/>
      <c r="H21" s="65"/>
      <c r="I21" s="65"/>
      <c r="J21" s="64"/>
      <c r="K21" s="65"/>
      <c r="L21" s="65"/>
      <c r="M21" s="64"/>
      <c r="N21" s="66"/>
      <c r="O21" s="66"/>
      <c r="P21" s="64"/>
      <c r="Q21" s="67"/>
      <c r="R21" s="68"/>
      <c r="S21" s="68"/>
      <c r="T21" s="68"/>
      <c r="U21" s="68"/>
      <c r="V21" s="68"/>
      <c r="W21" s="45"/>
    </row>
    <row r="22" spans="1:25" x14ac:dyDescent="0.3">
      <c r="A22" s="12"/>
      <c r="B22" s="63"/>
      <c r="C22" s="63"/>
      <c r="D22" s="64"/>
      <c r="E22" s="63"/>
      <c r="F22" s="63"/>
      <c r="G22" s="64"/>
      <c r="H22" s="65"/>
      <c r="I22" s="65"/>
      <c r="J22" s="64"/>
      <c r="K22" s="65"/>
      <c r="L22" s="65"/>
      <c r="M22" s="64"/>
      <c r="N22" s="66"/>
      <c r="O22" s="66"/>
      <c r="P22" s="64"/>
      <c r="Q22" s="67"/>
      <c r="R22" s="68"/>
      <c r="S22" s="68"/>
      <c r="T22" s="68"/>
      <c r="U22" s="68"/>
      <c r="V22" s="68"/>
      <c r="W22" s="45"/>
    </row>
    <row r="23" spans="1:25" x14ac:dyDescent="0.3">
      <c r="A23" s="12"/>
      <c r="B23" s="63"/>
      <c r="C23" s="63"/>
      <c r="D23" s="64"/>
      <c r="E23" s="63"/>
      <c r="F23" s="63"/>
      <c r="G23" s="64"/>
      <c r="H23" s="65"/>
      <c r="I23" s="65"/>
      <c r="J23" s="64"/>
      <c r="K23" s="65"/>
      <c r="L23" s="65"/>
      <c r="M23" s="64"/>
      <c r="N23" s="66"/>
      <c r="O23" s="66"/>
      <c r="P23" s="64"/>
      <c r="Q23" s="67"/>
      <c r="R23" s="68"/>
      <c r="S23" s="68"/>
      <c r="T23" s="68"/>
      <c r="U23" s="68"/>
      <c r="V23" s="68"/>
      <c r="W23" s="45"/>
    </row>
    <row r="24" spans="1:25" x14ac:dyDescent="0.3">
      <c r="A24" s="12"/>
      <c r="B24" s="63"/>
      <c r="C24" s="63"/>
      <c r="D24" s="64"/>
      <c r="E24" s="63"/>
      <c r="F24" s="63"/>
      <c r="G24" s="64"/>
      <c r="H24" s="65"/>
      <c r="I24" s="65"/>
      <c r="J24" s="64"/>
      <c r="K24" s="65"/>
      <c r="L24" s="65"/>
      <c r="M24" s="64"/>
      <c r="N24" s="66"/>
      <c r="O24" s="66"/>
      <c r="P24" s="64"/>
      <c r="Q24" s="67"/>
      <c r="R24" s="68"/>
      <c r="S24" s="68"/>
      <c r="T24" s="68"/>
      <c r="U24" s="68"/>
      <c r="V24" s="68"/>
      <c r="W24" s="45"/>
    </row>
    <row r="25" spans="1:25" x14ac:dyDescent="0.3">
      <c r="A25" s="12"/>
      <c r="B25" s="63"/>
      <c r="C25" s="63"/>
      <c r="D25" s="64"/>
      <c r="E25" s="63"/>
      <c r="F25" s="63"/>
      <c r="G25" s="64"/>
      <c r="H25" s="65"/>
      <c r="I25" s="65"/>
      <c r="J25" s="64"/>
      <c r="K25" s="65"/>
      <c r="L25" s="65"/>
      <c r="M25" s="64"/>
      <c r="N25" s="66"/>
      <c r="O25" s="66"/>
      <c r="P25" s="64"/>
      <c r="Q25" s="67"/>
      <c r="R25" s="68"/>
      <c r="S25" s="68"/>
      <c r="T25" s="68"/>
      <c r="U25" s="68"/>
      <c r="V25" s="68"/>
      <c r="W25" s="45"/>
    </row>
    <row r="26" spans="1:25" x14ac:dyDescent="0.3">
      <c r="A26" s="12"/>
      <c r="B26" s="63"/>
      <c r="C26" s="63"/>
      <c r="D26" s="64"/>
      <c r="E26" s="63"/>
      <c r="F26" s="63"/>
      <c r="G26" s="64"/>
      <c r="H26" s="65"/>
      <c r="I26" s="65"/>
      <c r="J26" s="64"/>
      <c r="K26" s="65"/>
      <c r="L26" s="65"/>
      <c r="M26" s="64"/>
      <c r="N26" s="66"/>
      <c r="O26" s="66"/>
      <c r="P26" s="64"/>
      <c r="Q26" s="67"/>
      <c r="R26" s="68"/>
      <c r="S26" s="68"/>
      <c r="T26" s="68"/>
      <c r="U26" s="68"/>
      <c r="V26" s="68"/>
      <c r="W26" s="45"/>
    </row>
    <row r="27" spans="1:25" x14ac:dyDescent="0.3">
      <c r="A27" s="12"/>
      <c r="B27" s="63"/>
      <c r="C27" s="63"/>
      <c r="D27" s="64"/>
      <c r="E27" s="63"/>
      <c r="F27" s="63"/>
      <c r="G27" s="64"/>
      <c r="H27" s="65"/>
      <c r="I27" s="65"/>
      <c r="J27" s="64"/>
      <c r="K27" s="65"/>
      <c r="L27" s="65"/>
      <c r="M27" s="64"/>
      <c r="N27" s="66"/>
      <c r="O27" s="66"/>
      <c r="P27" s="64"/>
      <c r="Q27" s="67"/>
      <c r="R27" s="68"/>
      <c r="S27" s="68"/>
      <c r="T27" s="68"/>
      <c r="U27" s="68"/>
      <c r="V27" s="68"/>
      <c r="W27" s="45"/>
    </row>
    <row r="28" spans="1:25" x14ac:dyDescent="0.3">
      <c r="A28" s="12"/>
      <c r="B28" s="63"/>
      <c r="C28" s="63"/>
      <c r="D28" s="64"/>
      <c r="E28" s="63"/>
      <c r="F28" s="63"/>
      <c r="G28" s="64"/>
      <c r="H28" s="65"/>
      <c r="I28" s="65"/>
      <c r="J28" s="64"/>
      <c r="K28" s="65"/>
      <c r="L28" s="65"/>
      <c r="M28" s="64"/>
      <c r="N28" s="66"/>
      <c r="O28" s="66"/>
      <c r="P28" s="64"/>
      <c r="Q28" s="67"/>
      <c r="R28" s="68"/>
      <c r="S28" s="68"/>
      <c r="T28" s="68"/>
      <c r="U28" s="68"/>
      <c r="V28" s="68"/>
      <c r="W28" s="45"/>
    </row>
    <row r="29" spans="1:25" ht="15.75" customHeight="1" x14ac:dyDescent="0.3">
      <c r="A29" s="70"/>
      <c r="B29" s="71"/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 t="s">
        <v>28</v>
      </c>
      <c r="Q29" s="67" t="s">
        <v>28</v>
      </c>
      <c r="R29" s="68" t="s">
        <v>28</v>
      </c>
      <c r="S29" s="68" t="s">
        <v>28</v>
      </c>
      <c r="T29" s="68" t="s">
        <v>28</v>
      </c>
      <c r="U29" s="68" t="s">
        <v>28</v>
      </c>
      <c r="V29" s="68" t="s">
        <v>28</v>
      </c>
      <c r="W29" s="73" t="s">
        <v>28</v>
      </c>
    </row>
    <row r="30" spans="1:25" x14ac:dyDescent="0.3">
      <c r="A30" s="74" t="s">
        <v>58</v>
      </c>
      <c r="B30" s="75"/>
      <c r="C30" s="75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2" t="s">
        <v>28</v>
      </c>
      <c r="Q30" s="67"/>
      <c r="R30" s="68" t="s">
        <v>28</v>
      </c>
      <c r="S30" s="68" t="s">
        <v>28</v>
      </c>
      <c r="T30" s="68" t="s">
        <v>28</v>
      </c>
      <c r="U30" s="68" t="s">
        <v>28</v>
      </c>
      <c r="V30" s="68" t="s">
        <v>28</v>
      </c>
      <c r="W30" s="60"/>
    </row>
    <row r="31" spans="1:25" x14ac:dyDescent="0.3">
      <c r="A31" s="12" t="s">
        <v>10</v>
      </c>
      <c r="B31" s="63">
        <f>VALUE(D31*100/$K$3)</f>
        <v>247.18500000000003</v>
      </c>
      <c r="C31" s="63">
        <f>VALUE(D31*$K$2/$K$3)</f>
        <v>12.359250000000001</v>
      </c>
      <c r="D31" s="77">
        <f t="shared" ref="D31:D32" si="19">(R31+R31*$K$2/100)/$J$1</f>
        <v>259.54425000000003</v>
      </c>
      <c r="E31" s="78">
        <f>VALUE(G31*100/$K$3)</f>
        <v>428.50476190476189</v>
      </c>
      <c r="F31" s="78">
        <f>VALUE(G31*$K$2/$K$3)</f>
        <v>21.425238095238097</v>
      </c>
      <c r="G31" s="64">
        <f>(S31+S31*$K$2/100)/$J$1+2</f>
        <v>449.93</v>
      </c>
      <c r="H31" s="63">
        <f>VALUE(J31*100/$K$3)</f>
        <v>576.05238095238099</v>
      </c>
      <c r="I31" s="63">
        <f>VALUE(J31*$K$2/$K$3)</f>
        <v>28.80261904761905</v>
      </c>
      <c r="J31" s="64">
        <f>(T31+T31*$K$2/100)/$J$1+1</f>
        <v>604.85500000000002</v>
      </c>
      <c r="K31" s="66">
        <f>VALUE(M31*100/$K$3)</f>
        <v>675.95238095238096</v>
      </c>
      <c r="L31" s="66">
        <f>VALUE(M31*$K$2/$K$3)</f>
        <v>33.797619047619051</v>
      </c>
      <c r="M31" s="79">
        <f>(U31+U31*$K$2/100)/$J$1+1</f>
        <v>709.75</v>
      </c>
      <c r="N31" s="66">
        <f>VALUE(P31*100/$K$3)</f>
        <v>766.6797619047619</v>
      </c>
      <c r="O31" s="66">
        <f>VALUE(P31*$K$2/$K$3)</f>
        <v>38.333988095238091</v>
      </c>
      <c r="P31" s="64">
        <f>(V31+V31*$K$2/100)/$J$1+2</f>
        <v>805.01374999999996</v>
      </c>
      <c r="Q31" s="67"/>
      <c r="R31" s="68">
        <f>W31*$S$1</f>
        <v>247.18500000000003</v>
      </c>
      <c r="S31" s="68">
        <f>W31*$S$2</f>
        <v>426.6</v>
      </c>
      <c r="T31" s="68">
        <f>W31*$U$1</f>
        <v>575.1</v>
      </c>
      <c r="U31" s="68">
        <f>W31*$U$2</f>
        <v>675</v>
      </c>
      <c r="V31" s="68">
        <f>W31*$W$1</f>
        <v>764.77499999999998</v>
      </c>
      <c r="W31" s="17">
        <v>675</v>
      </c>
      <c r="Y31">
        <v>450</v>
      </c>
    </row>
    <row r="32" spans="1:25" ht="14.25" customHeight="1" x14ac:dyDescent="0.3">
      <c r="A32" s="69" t="s">
        <v>69</v>
      </c>
      <c r="B32" s="63">
        <f t="shared" ref="B32:B44" si="20">VALUE(D32*100/$K$3)</f>
        <v>247.18500000000003</v>
      </c>
      <c r="C32" s="63">
        <f t="shared" ref="C32:C44" si="21">VALUE(D32*$K$2/$K$3)</f>
        <v>12.359250000000001</v>
      </c>
      <c r="D32" s="77">
        <f t="shared" si="19"/>
        <v>259.54425000000003</v>
      </c>
      <c r="E32" s="78">
        <f t="shared" ref="E32:E44" si="22">VALUE(G32*100/$K$3)</f>
        <v>428.50476190476189</v>
      </c>
      <c r="F32" s="78">
        <f t="shared" ref="F32:F44" si="23">VALUE(G32*$K$2/$K$3)</f>
        <v>21.425238095238097</v>
      </c>
      <c r="G32" s="64">
        <f>(S32+S32*$K$2/100)/$J$1+2</f>
        <v>449.93</v>
      </c>
      <c r="H32" s="63">
        <f t="shared" ref="H32:H44" si="24">VALUE(J32*100/$K$3)</f>
        <v>576.05238095238099</v>
      </c>
      <c r="I32" s="63">
        <f t="shared" ref="I32:I44" si="25">VALUE(J32*$K$2/$K$3)</f>
        <v>28.80261904761905</v>
      </c>
      <c r="J32" s="64">
        <f>(T32+T32*$K$2/100)/$J$1+1</f>
        <v>604.85500000000002</v>
      </c>
      <c r="K32" s="66">
        <f t="shared" ref="K32:K44" si="26">VALUE(M32*100/$K$3)</f>
        <v>675.95238095238096</v>
      </c>
      <c r="L32" s="66">
        <f t="shared" ref="L32:L44" si="27">VALUE(M32*$K$2/$K$3)</f>
        <v>33.797619047619051</v>
      </c>
      <c r="M32" s="79">
        <f>(U32+U32*$K$2/100)/$J$1+1</f>
        <v>709.75</v>
      </c>
      <c r="N32" s="66">
        <f t="shared" ref="N32:N44" si="28">VALUE(P32*100/$K$3)</f>
        <v>766.6797619047619</v>
      </c>
      <c r="O32" s="66">
        <f t="shared" ref="O32:O44" si="29">VALUE(P32*$K$2/$K$3)</f>
        <v>38.333988095238091</v>
      </c>
      <c r="P32" s="64">
        <f>(V32+V32*$K$2/100)/$J$1+2</f>
        <v>805.01374999999996</v>
      </c>
      <c r="Q32" s="67"/>
      <c r="R32" s="68">
        <f t="shared" ref="R32:R44" si="30">W32*$S$1</f>
        <v>247.18500000000003</v>
      </c>
      <c r="S32" s="68">
        <f t="shared" ref="S32:S44" si="31">W32*$S$2</f>
        <v>426.6</v>
      </c>
      <c r="T32" s="68">
        <f t="shared" ref="T32:T44" si="32">W32*$U$1</f>
        <v>575.1</v>
      </c>
      <c r="U32" s="68">
        <f t="shared" ref="U32:U44" si="33">W32*$U$2</f>
        <v>675</v>
      </c>
      <c r="V32" s="68">
        <f t="shared" ref="V32:V44" si="34">W32*$W$1</f>
        <v>764.77499999999998</v>
      </c>
      <c r="W32" s="17">
        <v>675</v>
      </c>
      <c r="Y32">
        <v>452</v>
      </c>
    </row>
    <row r="33" spans="1:25" x14ac:dyDescent="0.3">
      <c r="A33" s="12" t="s">
        <v>14</v>
      </c>
      <c r="B33" s="63">
        <f t="shared" si="20"/>
        <v>371.729880952381</v>
      </c>
      <c r="C33" s="63">
        <f t="shared" si="21"/>
        <v>18.586494047619052</v>
      </c>
      <c r="D33" s="64">
        <f>(R33+R33*$K$2/100)/$J$1+1</f>
        <v>390.31637500000005</v>
      </c>
      <c r="E33" s="78">
        <f t="shared" si="22"/>
        <v>642.75714285714287</v>
      </c>
      <c r="F33" s="78">
        <f t="shared" si="23"/>
        <v>32.137857142857143</v>
      </c>
      <c r="G33" s="64">
        <f>(S33+S33*$K$2/100)/$J$1+3</f>
        <v>674.89499999999998</v>
      </c>
      <c r="H33" s="63">
        <f t="shared" si="24"/>
        <v>871.22142857142853</v>
      </c>
      <c r="I33" s="63">
        <f t="shared" si="25"/>
        <v>43.561071428571431</v>
      </c>
      <c r="J33" s="64">
        <f>(T33+T33*$K$2/100)/$J$1+9</f>
        <v>914.78250000000003</v>
      </c>
      <c r="K33" s="66">
        <f t="shared" si="26"/>
        <v>1014.4047619047619</v>
      </c>
      <c r="L33" s="66">
        <f t="shared" si="27"/>
        <v>50.720238095238095</v>
      </c>
      <c r="M33" s="79">
        <f>(U33+U33*$K$2/100)/$J$1+2</f>
        <v>1065.125</v>
      </c>
      <c r="N33" s="66">
        <f t="shared" si="28"/>
        <v>1147.1624999999999</v>
      </c>
      <c r="O33" s="66">
        <f t="shared" si="29"/>
        <v>57.358124999999994</v>
      </c>
      <c r="P33" s="64">
        <f>(V33+V33*$K$2/100)/$J$1</f>
        <v>1204.5206249999999</v>
      </c>
      <c r="Q33" s="67"/>
      <c r="R33" s="68">
        <f t="shared" si="30"/>
        <v>370.77750000000003</v>
      </c>
      <c r="S33" s="68">
        <f t="shared" si="31"/>
        <v>639.9</v>
      </c>
      <c r="T33" s="68">
        <f t="shared" si="32"/>
        <v>862.65</v>
      </c>
      <c r="U33" s="68">
        <f t="shared" si="33"/>
        <v>1012.5</v>
      </c>
      <c r="V33" s="68">
        <f t="shared" si="34"/>
        <v>1147.1624999999999</v>
      </c>
      <c r="W33" s="80">
        <v>1012.5</v>
      </c>
      <c r="Y33">
        <v>475</v>
      </c>
    </row>
    <row r="34" spans="1:25" ht="15" customHeight="1" x14ac:dyDescent="0.3">
      <c r="A34" s="69" t="s">
        <v>70</v>
      </c>
      <c r="B34" s="63">
        <f t="shared" si="20"/>
        <v>371.729880952381</v>
      </c>
      <c r="C34" s="63">
        <f t="shared" si="21"/>
        <v>18.586494047619052</v>
      </c>
      <c r="D34" s="64">
        <f>(R34+R34*$K$2/100)/$J$1+1</f>
        <v>390.31637500000005</v>
      </c>
      <c r="E34" s="78">
        <f t="shared" si="22"/>
        <v>642.75714285714287</v>
      </c>
      <c r="F34" s="78">
        <f t="shared" si="23"/>
        <v>32.137857142857143</v>
      </c>
      <c r="G34" s="64">
        <f>(S34+S34*$K$2/100)/$J$1+3</f>
        <v>674.89499999999998</v>
      </c>
      <c r="H34" s="63">
        <f t="shared" si="24"/>
        <v>871.22142857142853</v>
      </c>
      <c r="I34" s="63">
        <f t="shared" si="25"/>
        <v>43.561071428571431</v>
      </c>
      <c r="J34" s="64">
        <f>(T34+T34*$K$2/100)/$J$1+9</f>
        <v>914.78250000000003</v>
      </c>
      <c r="K34" s="66">
        <f t="shared" si="26"/>
        <v>1014.4047619047619</v>
      </c>
      <c r="L34" s="66">
        <f t="shared" si="27"/>
        <v>50.720238095238095</v>
      </c>
      <c r="M34" s="79">
        <f>(U34+U34*$K$2/100)/$J$1+2</f>
        <v>1065.125</v>
      </c>
      <c r="N34" s="66">
        <f t="shared" si="28"/>
        <v>1147.1624999999999</v>
      </c>
      <c r="O34" s="66">
        <f t="shared" si="29"/>
        <v>57.358124999999994</v>
      </c>
      <c r="P34" s="64">
        <f>(V34+V34*$K$2/100)/$J$1</f>
        <v>1204.5206249999999</v>
      </c>
      <c r="Q34" s="67"/>
      <c r="R34" s="68">
        <f t="shared" si="30"/>
        <v>370.77750000000003</v>
      </c>
      <c r="S34" s="68">
        <f t="shared" si="31"/>
        <v>639.9</v>
      </c>
      <c r="T34" s="68">
        <f t="shared" si="32"/>
        <v>862.65</v>
      </c>
      <c r="U34" s="68">
        <f t="shared" si="33"/>
        <v>1012.5</v>
      </c>
      <c r="V34" s="68">
        <f t="shared" si="34"/>
        <v>1147.1624999999999</v>
      </c>
      <c r="W34" s="80">
        <v>1012.5</v>
      </c>
      <c r="Y34">
        <v>480</v>
      </c>
    </row>
    <row r="35" spans="1:25" ht="14.25" customHeight="1" x14ac:dyDescent="0.3">
      <c r="A35" s="12" t="s">
        <v>18</v>
      </c>
      <c r="B35" s="63">
        <f t="shared" si="20"/>
        <v>418.64166666666665</v>
      </c>
      <c r="C35" s="63">
        <f t="shared" si="21"/>
        <v>20.932083333333335</v>
      </c>
      <c r="D35" s="64">
        <f>(R35+R35*$K$2/100)/$J$1+7</f>
        <v>439.57375000000002</v>
      </c>
      <c r="E35" s="78">
        <f t="shared" si="22"/>
        <v>713.85714285714289</v>
      </c>
      <c r="F35" s="78">
        <f t="shared" si="23"/>
        <v>35.692857142857143</v>
      </c>
      <c r="G35" s="64">
        <f>(S35+S35*$K$2/100)/$J$1+3</f>
        <v>749.55</v>
      </c>
      <c r="H35" s="63">
        <f t="shared" si="24"/>
        <v>1009.9285714285714</v>
      </c>
      <c r="I35" s="63">
        <f t="shared" si="25"/>
        <v>50.496428571428574</v>
      </c>
      <c r="J35" s="64">
        <f>(T35+T35*$K$2/100)/$J$1+54</f>
        <v>1060.425</v>
      </c>
      <c r="K35" s="66">
        <f t="shared" si="26"/>
        <v>1190.7142857142858</v>
      </c>
      <c r="L35" s="66">
        <f t="shared" si="27"/>
        <v>59.535714285714285</v>
      </c>
      <c r="M35" s="79">
        <f>(U35+U35*$K$2/100)/$J$1+69</f>
        <v>1250.25</v>
      </c>
      <c r="N35" s="66">
        <f t="shared" si="28"/>
        <v>1338.4345238095239</v>
      </c>
      <c r="O35" s="66">
        <f t="shared" si="29"/>
        <v>66.921726190476193</v>
      </c>
      <c r="P35" s="64">
        <f>(V35+V35*$K$2/100)/$J$1+67</f>
        <v>1405.35625</v>
      </c>
      <c r="Q35" s="67"/>
      <c r="R35" s="68">
        <f t="shared" si="30"/>
        <v>411.97500000000002</v>
      </c>
      <c r="S35" s="68">
        <f t="shared" si="31"/>
        <v>711</v>
      </c>
      <c r="T35" s="68">
        <f t="shared" si="32"/>
        <v>958.5</v>
      </c>
      <c r="U35" s="68">
        <f t="shared" si="33"/>
        <v>1125</v>
      </c>
      <c r="V35" s="68">
        <f t="shared" si="34"/>
        <v>1274.625</v>
      </c>
      <c r="W35" s="80">
        <v>1125</v>
      </c>
      <c r="Y35">
        <v>850</v>
      </c>
    </row>
    <row r="36" spans="1:25" x14ac:dyDescent="0.3">
      <c r="A36" s="12" t="s">
        <v>19</v>
      </c>
      <c r="B36" s="63">
        <f t="shared" si="20"/>
        <v>371.729880952381</v>
      </c>
      <c r="C36" s="63">
        <f t="shared" si="21"/>
        <v>18.586494047619052</v>
      </c>
      <c r="D36" s="64">
        <f>(R36+R36*$K$2/100)/$J$1+1</f>
        <v>390.31637500000005</v>
      </c>
      <c r="E36" s="78">
        <f t="shared" si="22"/>
        <v>642.75714285714287</v>
      </c>
      <c r="F36" s="78">
        <f t="shared" si="23"/>
        <v>32.137857142857143</v>
      </c>
      <c r="G36" s="64">
        <f>(S36+S36*$K$2/100)/$J$1+3</f>
        <v>674.89499999999998</v>
      </c>
      <c r="H36" s="63">
        <f t="shared" si="24"/>
        <v>871.22142857142853</v>
      </c>
      <c r="I36" s="63">
        <f t="shared" si="25"/>
        <v>43.561071428571431</v>
      </c>
      <c r="J36" s="64">
        <f>(T36+T36*$K$2/100)/$J$1+9</f>
        <v>914.78250000000003</v>
      </c>
      <c r="K36" s="66">
        <f t="shared" si="26"/>
        <v>1014.4047619047619</v>
      </c>
      <c r="L36" s="66">
        <f t="shared" si="27"/>
        <v>50.720238095238095</v>
      </c>
      <c r="M36" s="79">
        <f>(U36+U36*$K$2/100)/$J$1+2</f>
        <v>1065.125</v>
      </c>
      <c r="N36" s="66">
        <f t="shared" si="28"/>
        <v>1151.9244047619047</v>
      </c>
      <c r="O36" s="66">
        <f t="shared" si="29"/>
        <v>57.596220238095235</v>
      </c>
      <c r="P36" s="64">
        <f>(V36+V36*$K$2/100)/$J$1+5</f>
        <v>1209.5206249999999</v>
      </c>
      <c r="Q36" s="67"/>
      <c r="R36" s="68">
        <f t="shared" si="30"/>
        <v>370.77750000000003</v>
      </c>
      <c r="S36" s="68">
        <f t="shared" si="31"/>
        <v>639.9</v>
      </c>
      <c r="T36" s="68">
        <f t="shared" si="32"/>
        <v>862.65</v>
      </c>
      <c r="U36" s="68">
        <f t="shared" si="33"/>
        <v>1012.5</v>
      </c>
      <c r="V36" s="68">
        <f t="shared" si="34"/>
        <v>1147.1624999999999</v>
      </c>
      <c r="W36" s="17">
        <v>1012.5</v>
      </c>
      <c r="Y36">
        <v>1000</v>
      </c>
    </row>
    <row r="37" spans="1:25" ht="15.75" customHeight="1" x14ac:dyDescent="0.3">
      <c r="A37" s="12" t="s">
        <v>20</v>
      </c>
      <c r="B37" s="63">
        <f t="shared" si="20"/>
        <v>309.05501190476195</v>
      </c>
      <c r="C37" s="63">
        <f t="shared" si="21"/>
        <v>15.452750595238095</v>
      </c>
      <c r="D37" s="64">
        <f>(R37+R37*$K$2/100)/$J$1+2</f>
        <v>324.50776250000001</v>
      </c>
      <c r="E37" s="78">
        <f t="shared" si="22"/>
        <v>523.4233333333334</v>
      </c>
      <c r="F37" s="78">
        <f t="shared" si="23"/>
        <v>26.171166666666668</v>
      </c>
      <c r="G37" s="64">
        <f>(S37+S37*$K$2/100)/$J$1-7</f>
        <v>549.59450000000004</v>
      </c>
      <c r="H37" s="63">
        <f t="shared" si="24"/>
        <v>714.61500000000001</v>
      </c>
      <c r="I37" s="63">
        <f t="shared" si="25"/>
        <v>35.73075</v>
      </c>
      <c r="J37" s="64">
        <f>(T37+T37*$K$2/100)/$J$1</f>
        <v>750.34574999999995</v>
      </c>
      <c r="K37" s="66">
        <f t="shared" si="26"/>
        <v>880.65476190476193</v>
      </c>
      <c r="L37" s="66">
        <f t="shared" si="27"/>
        <v>44.032738095238095</v>
      </c>
      <c r="M37" s="79">
        <f>(U37+U37*$K$2/100)/$J$1+44</f>
        <v>924.6875</v>
      </c>
      <c r="N37" s="66">
        <f t="shared" si="28"/>
        <v>990.30375000000015</v>
      </c>
      <c r="O37" s="66">
        <f t="shared" si="29"/>
        <v>49.51518750000001</v>
      </c>
      <c r="P37" s="64">
        <f>(V37+V37*$K$2/100)/$J$1+42</f>
        <v>1039.8189375000002</v>
      </c>
      <c r="Q37" s="67"/>
      <c r="R37" s="68">
        <f t="shared" si="30"/>
        <v>307.15025000000003</v>
      </c>
      <c r="S37" s="68">
        <f t="shared" si="31"/>
        <v>530.09</v>
      </c>
      <c r="T37" s="68">
        <f t="shared" si="32"/>
        <v>714.61500000000001</v>
      </c>
      <c r="U37" s="68">
        <f t="shared" si="33"/>
        <v>838.75</v>
      </c>
      <c r="V37" s="68">
        <f t="shared" si="34"/>
        <v>950.30375000000004</v>
      </c>
      <c r="W37" s="17">
        <v>838.75</v>
      </c>
      <c r="Y37">
        <v>525</v>
      </c>
    </row>
    <row r="38" spans="1:25" x14ac:dyDescent="0.3">
      <c r="A38" s="12" t="s">
        <v>21</v>
      </c>
      <c r="B38" s="63">
        <f t="shared" si="20"/>
        <v>309.05501190476195</v>
      </c>
      <c r="C38" s="63">
        <f t="shared" si="21"/>
        <v>15.452750595238095</v>
      </c>
      <c r="D38" s="64">
        <f>(R38+R38*$K$2/100)/$J$1+2</f>
        <v>324.50776250000001</v>
      </c>
      <c r="E38" s="78">
        <f t="shared" si="22"/>
        <v>523.4233333333334</v>
      </c>
      <c r="F38" s="78">
        <f t="shared" si="23"/>
        <v>26.171166666666668</v>
      </c>
      <c r="G38" s="64">
        <f>(S38+S38*$K$2/100)/$J$1-7</f>
        <v>549.59450000000004</v>
      </c>
      <c r="H38" s="63">
        <f t="shared" si="24"/>
        <v>714.61500000000001</v>
      </c>
      <c r="I38" s="63">
        <f t="shared" si="25"/>
        <v>35.73075</v>
      </c>
      <c r="J38" s="64">
        <f>(T38+T38*$K$2/100)/$J$1</f>
        <v>750.34574999999995</v>
      </c>
      <c r="K38" s="66">
        <f t="shared" si="26"/>
        <v>880.65476190476193</v>
      </c>
      <c r="L38" s="66">
        <f t="shared" si="27"/>
        <v>44.032738095238095</v>
      </c>
      <c r="M38" s="79">
        <f>(U38+U38*$K$2/100)/$J$1+44</f>
        <v>924.6875</v>
      </c>
      <c r="N38" s="66">
        <f t="shared" si="28"/>
        <v>990.30375000000015</v>
      </c>
      <c r="O38" s="66">
        <f t="shared" si="29"/>
        <v>49.51518750000001</v>
      </c>
      <c r="P38" s="64">
        <f>(V38+V38*$K$2/100)/$J$1+42</f>
        <v>1039.8189375000002</v>
      </c>
      <c r="Q38" s="67"/>
      <c r="R38" s="68">
        <f t="shared" si="30"/>
        <v>307.15025000000003</v>
      </c>
      <c r="S38" s="68">
        <f t="shared" si="31"/>
        <v>530.09</v>
      </c>
      <c r="T38" s="68">
        <f t="shared" si="32"/>
        <v>714.61500000000001</v>
      </c>
      <c r="U38" s="68">
        <f t="shared" si="33"/>
        <v>838.75</v>
      </c>
      <c r="V38" s="68">
        <f t="shared" si="34"/>
        <v>950.30375000000004</v>
      </c>
      <c r="W38" s="17">
        <v>838.75</v>
      </c>
      <c r="Y38">
        <v>550</v>
      </c>
    </row>
    <row r="39" spans="1:25" x14ac:dyDescent="0.3">
      <c r="A39" s="12" t="s">
        <v>22</v>
      </c>
      <c r="B39" s="63">
        <f t="shared" si="20"/>
        <v>247.18500000000003</v>
      </c>
      <c r="C39" s="63">
        <f t="shared" si="21"/>
        <v>12.359250000000001</v>
      </c>
      <c r="D39" s="64">
        <f>(R39+R39*$K$2/100)/$J$1</f>
        <v>259.54425000000003</v>
      </c>
      <c r="E39" s="78">
        <f t="shared" si="22"/>
        <v>428.50476190476189</v>
      </c>
      <c r="F39" s="78">
        <f t="shared" si="23"/>
        <v>21.425238095238097</v>
      </c>
      <c r="G39" s="64">
        <f>(S39+S39*$K$2/100)/$J$1+2</f>
        <v>449.93</v>
      </c>
      <c r="H39" s="63">
        <f t="shared" si="24"/>
        <v>595.1</v>
      </c>
      <c r="I39" s="63">
        <f t="shared" si="25"/>
        <v>29.755000000000003</v>
      </c>
      <c r="J39" s="64">
        <f>(T39+T39*$K$2/100)/$J$1+21</f>
        <v>624.85500000000002</v>
      </c>
      <c r="K39" s="66">
        <f t="shared" si="26"/>
        <v>675.95238095238096</v>
      </c>
      <c r="L39" s="66">
        <f t="shared" si="27"/>
        <v>33.797619047619051</v>
      </c>
      <c r="M39" s="79">
        <f>(U39+U39*$K$2/100)/$J$1+1</f>
        <v>709.75</v>
      </c>
      <c r="N39" s="66">
        <f t="shared" si="28"/>
        <v>742.87023809523805</v>
      </c>
      <c r="O39" s="66">
        <f t="shared" si="29"/>
        <v>37.143511904761901</v>
      </c>
      <c r="P39" s="64">
        <f>(V39+V39*$K$2/100)/$J$1-23</f>
        <v>780.01374999999996</v>
      </c>
      <c r="Q39" s="67"/>
      <c r="R39" s="68">
        <f t="shared" si="30"/>
        <v>247.18500000000003</v>
      </c>
      <c r="S39" s="68">
        <f t="shared" si="31"/>
        <v>426.6</v>
      </c>
      <c r="T39" s="68">
        <f t="shared" si="32"/>
        <v>575.1</v>
      </c>
      <c r="U39" s="68">
        <f t="shared" si="33"/>
        <v>675</v>
      </c>
      <c r="V39" s="68">
        <f t="shared" si="34"/>
        <v>764.77499999999998</v>
      </c>
      <c r="W39" s="17">
        <v>675</v>
      </c>
      <c r="Y39">
        <v>540</v>
      </c>
    </row>
    <row r="40" spans="1:25" x14ac:dyDescent="0.3">
      <c r="A40" s="12" t="s">
        <v>55</v>
      </c>
      <c r="B40" s="63">
        <f t="shared" si="20"/>
        <v>304.97214285714284</v>
      </c>
      <c r="C40" s="63">
        <f t="shared" si="21"/>
        <v>15.248607142857143</v>
      </c>
      <c r="D40" s="64">
        <f>(R40+R40*$K$2/100)/$J$1+3</f>
        <v>320.22075000000001</v>
      </c>
      <c r="E40" s="78">
        <f t="shared" si="22"/>
        <v>524.25714285714287</v>
      </c>
      <c r="F40" s="78">
        <f t="shared" si="23"/>
        <v>26.212857142857146</v>
      </c>
      <c r="G40" s="64">
        <f>(S40+S40*$K$2/100)/$J$1+3</f>
        <v>550.47</v>
      </c>
      <c r="H40" s="63">
        <f t="shared" si="24"/>
        <v>709.56666666666672</v>
      </c>
      <c r="I40" s="63">
        <f t="shared" si="25"/>
        <v>35.478333333333332</v>
      </c>
      <c r="J40" s="64">
        <f>(T40+T40*$K$2/100)/$J$1+7</f>
        <v>745.04499999999996</v>
      </c>
      <c r="K40" s="66">
        <f t="shared" si="26"/>
        <v>828.80952380952385</v>
      </c>
      <c r="L40" s="66">
        <f t="shared" si="27"/>
        <v>41.44047619047619</v>
      </c>
      <c r="M40" s="79">
        <f>(U40+U40*$K$2/100)/$J$1+4</f>
        <v>870.25</v>
      </c>
      <c r="N40" s="66">
        <f t="shared" si="28"/>
        <v>924.24880952380954</v>
      </c>
      <c r="O40" s="66">
        <f t="shared" si="29"/>
        <v>46.21244047619048</v>
      </c>
      <c r="P40" s="64">
        <f>(V40+V40*$K$2/100)/$J$1-11</f>
        <v>970.46125000000006</v>
      </c>
      <c r="Q40" s="67"/>
      <c r="R40" s="68">
        <f t="shared" si="30"/>
        <v>302.11500000000001</v>
      </c>
      <c r="S40" s="68">
        <f t="shared" si="31"/>
        <v>521.4</v>
      </c>
      <c r="T40" s="68">
        <f t="shared" si="32"/>
        <v>702.9</v>
      </c>
      <c r="U40" s="68">
        <f t="shared" si="33"/>
        <v>825</v>
      </c>
      <c r="V40" s="68">
        <f t="shared" si="34"/>
        <v>934.72500000000002</v>
      </c>
      <c r="W40" s="17">
        <v>825</v>
      </c>
      <c r="Y40">
        <v>400</v>
      </c>
    </row>
    <row r="41" spans="1:25" x14ac:dyDescent="0.3">
      <c r="A41" s="12" t="s">
        <v>56</v>
      </c>
      <c r="B41" s="63">
        <f t="shared" si="20"/>
        <v>304.97214285714284</v>
      </c>
      <c r="C41" s="63">
        <f t="shared" si="21"/>
        <v>15.248607142857143</v>
      </c>
      <c r="D41" s="64">
        <f>(R41+R41*$K$2/100)/$J$1+3</f>
        <v>320.22075000000001</v>
      </c>
      <c r="E41" s="78">
        <f t="shared" si="22"/>
        <v>524.25714285714287</v>
      </c>
      <c r="F41" s="78">
        <f t="shared" si="23"/>
        <v>26.212857142857146</v>
      </c>
      <c r="G41" s="64">
        <f>(S41+S41*$K$2/100)/$J$1+3</f>
        <v>550.47</v>
      </c>
      <c r="H41" s="63">
        <f t="shared" si="24"/>
        <v>709.56666666666672</v>
      </c>
      <c r="I41" s="63">
        <f t="shared" si="25"/>
        <v>35.478333333333332</v>
      </c>
      <c r="J41" s="64">
        <f>(T41+T41*$K$2/100)/$J$1+7</f>
        <v>745.04499999999996</v>
      </c>
      <c r="K41" s="66">
        <f t="shared" si="26"/>
        <v>828.80952380952385</v>
      </c>
      <c r="L41" s="66">
        <f t="shared" si="27"/>
        <v>41.44047619047619</v>
      </c>
      <c r="M41" s="79">
        <f>(U41+U41*$K$2/100)/$J$1+4</f>
        <v>870.25</v>
      </c>
      <c r="N41" s="66">
        <f t="shared" si="28"/>
        <v>924.24880952380954</v>
      </c>
      <c r="O41" s="66">
        <f t="shared" si="29"/>
        <v>46.21244047619048</v>
      </c>
      <c r="P41" s="64">
        <f>(V41+V41*$K$2/100)/$J$1-11</f>
        <v>970.46125000000006</v>
      </c>
      <c r="Q41" s="67"/>
      <c r="R41" s="68">
        <f t="shared" si="30"/>
        <v>302.11500000000001</v>
      </c>
      <c r="S41" s="68">
        <f t="shared" si="31"/>
        <v>521.4</v>
      </c>
      <c r="T41" s="68">
        <f t="shared" si="32"/>
        <v>702.9</v>
      </c>
      <c r="U41" s="68">
        <f t="shared" si="33"/>
        <v>825</v>
      </c>
      <c r="V41" s="68">
        <f t="shared" si="34"/>
        <v>934.72500000000002</v>
      </c>
      <c r="W41" s="17">
        <v>825</v>
      </c>
      <c r="Y41">
        <v>300</v>
      </c>
    </row>
    <row r="42" spans="1:25" x14ac:dyDescent="0.3">
      <c r="A42" s="12" t="s">
        <v>25</v>
      </c>
      <c r="B42" s="63">
        <f t="shared" si="20"/>
        <v>247.18500000000003</v>
      </c>
      <c r="C42" s="63">
        <f t="shared" si="21"/>
        <v>12.359250000000001</v>
      </c>
      <c r="D42" s="64">
        <f>(R42+R42*$K$2/100)/$J$1</f>
        <v>259.54425000000003</v>
      </c>
      <c r="E42" s="78">
        <f t="shared" si="22"/>
        <v>428.50476190476189</v>
      </c>
      <c r="F42" s="78">
        <f t="shared" si="23"/>
        <v>21.425238095238097</v>
      </c>
      <c r="G42" s="64">
        <f>(S42+S42*$K$2/100)/$J$1+2</f>
        <v>449.93</v>
      </c>
      <c r="H42" s="63">
        <f t="shared" si="24"/>
        <v>576.05238095238099</v>
      </c>
      <c r="I42" s="63">
        <f t="shared" si="25"/>
        <v>28.80261904761905</v>
      </c>
      <c r="J42" s="64">
        <f>(T42+T42*$K$2/100)/$J$1+1</f>
        <v>604.85500000000002</v>
      </c>
      <c r="K42" s="66">
        <f t="shared" si="26"/>
        <v>675.95238095238096</v>
      </c>
      <c r="L42" s="66">
        <f t="shared" si="27"/>
        <v>33.797619047619051</v>
      </c>
      <c r="M42" s="79">
        <f>(U42+U42*$K$2/100)/$J$1+1</f>
        <v>709.75</v>
      </c>
      <c r="N42" s="66">
        <f t="shared" si="28"/>
        <v>761.91785714285709</v>
      </c>
      <c r="O42" s="66">
        <f t="shared" si="29"/>
        <v>38.095892857142857</v>
      </c>
      <c r="P42" s="64">
        <f>(V42+V42*$K$2/100)/$J$1-3</f>
        <v>800.01374999999996</v>
      </c>
      <c r="Q42" s="67"/>
      <c r="R42" s="68">
        <f t="shared" si="30"/>
        <v>247.18500000000003</v>
      </c>
      <c r="S42" s="68">
        <f t="shared" si="31"/>
        <v>426.6</v>
      </c>
      <c r="T42" s="68">
        <f t="shared" si="32"/>
        <v>575.1</v>
      </c>
      <c r="U42" s="68">
        <f t="shared" si="33"/>
        <v>675</v>
      </c>
      <c r="V42" s="68">
        <f t="shared" si="34"/>
        <v>764.77499999999998</v>
      </c>
      <c r="W42" s="17">
        <v>675</v>
      </c>
      <c r="Y42">
        <v>225</v>
      </c>
    </row>
    <row r="43" spans="1:25" x14ac:dyDescent="0.3">
      <c r="A43" s="12" t="s">
        <v>26</v>
      </c>
      <c r="B43" s="63">
        <f t="shared" si="20"/>
        <v>138.3218511904762</v>
      </c>
      <c r="C43" s="63">
        <f t="shared" si="21"/>
        <v>6.9160925595238094</v>
      </c>
      <c r="D43" s="81">
        <f>((R43+R43*$K$2/100)/$J$1)*$O$1-4</f>
        <v>145.23794375</v>
      </c>
      <c r="E43" s="78">
        <f t="shared" si="22"/>
        <v>232.91404761904764</v>
      </c>
      <c r="F43" s="78">
        <f t="shared" si="23"/>
        <v>11.645702380952381</v>
      </c>
      <c r="G43" s="64">
        <f>((S43+S43*$K$2/100)/$J$1)*$O$1-13</f>
        <v>244.55975000000001</v>
      </c>
      <c r="H43" s="63">
        <f t="shared" si="24"/>
        <v>324.01583333333332</v>
      </c>
      <c r="I43" s="63">
        <f t="shared" si="25"/>
        <v>16.200791666666664</v>
      </c>
      <c r="J43" s="64">
        <f>((T43+T43*$K$2/100)/$J$1)*$O$1-7</f>
        <v>340.21662499999996</v>
      </c>
      <c r="K43" s="66">
        <f t="shared" si="26"/>
        <v>370.98214285714278</v>
      </c>
      <c r="L43" s="66">
        <f t="shared" si="27"/>
        <v>18.549107142857142</v>
      </c>
      <c r="M43" s="79">
        <f>((U43+U43*$K$2/100)/$J$1)*$O$1-18</f>
        <v>389.53124999999994</v>
      </c>
      <c r="N43" s="66">
        <f t="shared" si="28"/>
        <v>409.26943452380948</v>
      </c>
      <c r="O43" s="66">
        <f t="shared" si="29"/>
        <v>20.463471726190473</v>
      </c>
      <c r="P43" s="64">
        <f>((V43+V43*$K$2/100)/$J$1)*$O$1-32</f>
        <v>429.73290624999993</v>
      </c>
      <c r="R43" s="68">
        <f t="shared" si="30"/>
        <v>247.18500000000003</v>
      </c>
      <c r="S43" s="68">
        <f t="shared" si="31"/>
        <v>426.6</v>
      </c>
      <c r="T43" s="68">
        <f t="shared" si="32"/>
        <v>575.1</v>
      </c>
      <c r="U43" s="68">
        <f t="shared" si="33"/>
        <v>675</v>
      </c>
      <c r="V43" s="68">
        <f t="shared" si="34"/>
        <v>764.77499999999998</v>
      </c>
      <c r="W43" s="17">
        <v>675</v>
      </c>
      <c r="Y43">
        <v>400</v>
      </c>
    </row>
    <row r="44" spans="1:25" x14ac:dyDescent="0.3">
      <c r="A44" s="69" t="s">
        <v>57</v>
      </c>
      <c r="B44" s="63">
        <f t="shared" si="20"/>
        <v>138.3218511904762</v>
      </c>
      <c r="C44" s="63">
        <f t="shared" si="21"/>
        <v>6.9160925595238094</v>
      </c>
      <c r="D44" s="81">
        <f>((R44+R44*$K$2/100)/$J$1)*$O$1-4</f>
        <v>145.23794375</v>
      </c>
      <c r="E44" s="78">
        <f t="shared" si="22"/>
        <v>232.91404761904764</v>
      </c>
      <c r="F44" s="78">
        <f t="shared" si="23"/>
        <v>11.645702380952381</v>
      </c>
      <c r="G44" s="64">
        <f>((S44+S44*$K$2/100)/$J$1)*$O$1-13</f>
        <v>244.55975000000001</v>
      </c>
      <c r="H44" s="63">
        <f t="shared" si="24"/>
        <v>324.01583333333332</v>
      </c>
      <c r="I44" s="63">
        <f t="shared" si="25"/>
        <v>16.200791666666664</v>
      </c>
      <c r="J44" s="64">
        <f>((T44+T44*$K$2/100)/$J$1)*$O$1-7</f>
        <v>340.21662499999996</v>
      </c>
      <c r="K44" s="66">
        <f t="shared" si="26"/>
        <v>370.98214285714278</v>
      </c>
      <c r="L44" s="66">
        <f t="shared" si="27"/>
        <v>18.549107142857142</v>
      </c>
      <c r="M44" s="79">
        <f>((U44+U44*$K$2/100)/$J$1)*$O$1-18</f>
        <v>389.53124999999994</v>
      </c>
      <c r="N44" s="66">
        <f t="shared" si="28"/>
        <v>409.26943452380948</v>
      </c>
      <c r="O44" s="66">
        <f t="shared" si="29"/>
        <v>20.463471726190473</v>
      </c>
      <c r="P44" s="64">
        <f>((V44+V44*$K$2/100)/$J$1)*$O$1-32</f>
        <v>429.73290624999993</v>
      </c>
      <c r="R44" s="68">
        <f t="shared" si="30"/>
        <v>247.18500000000003</v>
      </c>
      <c r="S44" s="68">
        <f t="shared" si="31"/>
        <v>426.6</v>
      </c>
      <c r="T44" s="68">
        <f t="shared" si="32"/>
        <v>575.1</v>
      </c>
      <c r="U44" s="68">
        <f t="shared" si="33"/>
        <v>675</v>
      </c>
      <c r="V44" s="68">
        <f t="shared" si="34"/>
        <v>764.77499999999998</v>
      </c>
      <c r="W44" s="17">
        <v>675</v>
      </c>
      <c r="Y44">
        <v>400</v>
      </c>
    </row>
    <row r="45" spans="1:25" x14ac:dyDescent="0.3">
      <c r="A45" s="12"/>
      <c r="B45" s="63"/>
      <c r="C45" s="63"/>
      <c r="D45" s="64"/>
      <c r="E45" s="63"/>
      <c r="F45" s="63"/>
      <c r="G45" s="64"/>
      <c r="H45" s="65"/>
      <c r="I45" s="65"/>
      <c r="J45" s="64"/>
      <c r="K45" s="65"/>
      <c r="L45" s="65"/>
      <c r="M45" s="64"/>
      <c r="N45" s="66"/>
      <c r="O45" s="66"/>
      <c r="P45" s="64"/>
      <c r="Q45" s="67"/>
      <c r="R45" s="68"/>
      <c r="S45" s="68"/>
      <c r="T45" s="68"/>
      <c r="U45" s="68"/>
      <c r="V45" s="68"/>
      <c r="W45" s="45"/>
    </row>
    <row r="46" spans="1:25" x14ac:dyDescent="0.3">
      <c r="A46" s="12"/>
      <c r="B46" s="63"/>
      <c r="C46" s="63"/>
      <c r="D46" s="64"/>
      <c r="E46" s="63"/>
      <c r="F46" s="63"/>
      <c r="G46" s="64"/>
      <c r="H46" s="65"/>
      <c r="I46" s="65"/>
      <c r="J46" s="64"/>
      <c r="K46" s="65"/>
      <c r="L46" s="65"/>
      <c r="M46" s="64"/>
      <c r="N46" s="66"/>
      <c r="O46" s="66"/>
      <c r="P46" s="64"/>
      <c r="Q46" s="67"/>
      <c r="R46" s="68"/>
      <c r="S46" s="68"/>
      <c r="T46" s="68"/>
      <c r="U46" s="68"/>
      <c r="V46" s="68"/>
      <c r="W46" s="45"/>
    </row>
    <row r="47" spans="1:25" x14ac:dyDescent="0.3">
      <c r="A47" s="12"/>
      <c r="B47" s="63"/>
      <c r="C47" s="63"/>
      <c r="D47" s="64"/>
      <c r="E47" s="63"/>
      <c r="F47" s="63"/>
      <c r="G47" s="64"/>
      <c r="H47" s="65"/>
      <c r="I47" s="65"/>
      <c r="J47" s="64"/>
      <c r="K47" s="65"/>
      <c r="L47" s="65"/>
      <c r="M47" s="64"/>
      <c r="N47" s="66"/>
      <c r="O47" s="66"/>
      <c r="P47" s="64"/>
      <c r="Q47" s="67"/>
      <c r="R47" s="68"/>
      <c r="S47" s="68"/>
      <c r="T47" s="68"/>
      <c r="U47" s="68"/>
      <c r="V47" s="68"/>
      <c r="W47" s="45"/>
    </row>
    <row r="48" spans="1:25" x14ac:dyDescent="0.3">
      <c r="A48" s="12"/>
      <c r="B48" s="63"/>
      <c r="C48" s="63"/>
      <c r="D48" s="64"/>
      <c r="E48" s="63"/>
      <c r="F48" s="63"/>
      <c r="G48" s="64"/>
      <c r="H48" s="65"/>
      <c r="I48" s="65"/>
      <c r="J48" s="64"/>
      <c r="K48" s="65"/>
      <c r="L48" s="65"/>
      <c r="M48" s="64"/>
      <c r="N48" s="66"/>
      <c r="O48" s="66"/>
      <c r="P48" s="64"/>
      <c r="Q48" s="67"/>
      <c r="R48" s="68"/>
      <c r="S48" s="68"/>
      <c r="T48" s="68"/>
      <c r="U48" s="68"/>
      <c r="V48" s="68"/>
      <c r="W48" s="45"/>
    </row>
    <row r="49" spans="1:23" x14ac:dyDescent="0.3">
      <c r="A49" s="12"/>
      <c r="B49" s="63"/>
      <c r="C49" s="63"/>
      <c r="D49" s="64"/>
      <c r="E49" s="63"/>
      <c r="F49" s="63"/>
      <c r="G49" s="64"/>
      <c r="H49" s="65"/>
      <c r="I49" s="65"/>
      <c r="J49" s="64"/>
      <c r="K49" s="65"/>
      <c r="L49" s="65"/>
      <c r="M49" s="64"/>
      <c r="N49" s="66"/>
      <c r="O49" s="66"/>
      <c r="P49" s="64"/>
      <c r="Q49" s="67"/>
      <c r="R49" s="68"/>
      <c r="S49" s="68"/>
      <c r="T49" s="68"/>
      <c r="U49" s="68"/>
      <c r="V49" s="68"/>
      <c r="W49" s="45"/>
    </row>
    <row r="50" spans="1:23" x14ac:dyDescent="0.3">
      <c r="A50" s="12"/>
      <c r="B50" s="63"/>
      <c r="C50" s="63"/>
      <c r="D50" s="64"/>
      <c r="E50" s="63"/>
      <c r="F50" s="63"/>
      <c r="G50" s="64"/>
      <c r="H50" s="65"/>
      <c r="I50" s="65"/>
      <c r="J50" s="64"/>
      <c r="K50" s="65"/>
      <c r="L50" s="65"/>
      <c r="M50" s="64"/>
      <c r="N50" s="66"/>
      <c r="O50" s="66"/>
      <c r="P50" s="64"/>
      <c r="Q50" s="67"/>
      <c r="R50" s="68"/>
      <c r="S50" s="68"/>
      <c r="T50" s="68"/>
      <c r="U50" s="68"/>
      <c r="V50" s="68"/>
      <c r="W50" s="45"/>
    </row>
    <row r="51" spans="1:23" x14ac:dyDescent="0.3">
      <c r="A51" s="12"/>
      <c r="B51" s="63"/>
      <c r="C51" s="63"/>
      <c r="D51" s="64"/>
      <c r="E51" s="63"/>
      <c r="F51" s="63"/>
      <c r="G51" s="64"/>
      <c r="H51" s="65"/>
      <c r="I51" s="65"/>
      <c r="J51" s="64"/>
      <c r="K51" s="65"/>
      <c r="L51" s="65"/>
      <c r="M51" s="64"/>
      <c r="N51" s="66"/>
      <c r="O51" s="66"/>
      <c r="P51" s="64"/>
      <c r="Q51" s="67"/>
      <c r="R51" s="68"/>
      <c r="S51" s="68"/>
      <c r="T51" s="68"/>
      <c r="U51" s="68"/>
      <c r="V51" s="68"/>
      <c r="W51" s="45"/>
    </row>
    <row r="52" spans="1:23" x14ac:dyDescent="0.3">
      <c r="A52" s="12"/>
      <c r="B52" s="63"/>
      <c r="C52" s="63"/>
      <c r="D52" s="64"/>
      <c r="E52" s="63"/>
      <c r="F52" s="63"/>
      <c r="G52" s="64"/>
      <c r="H52" s="65"/>
      <c r="I52" s="65"/>
      <c r="J52" s="64"/>
      <c r="K52" s="65"/>
      <c r="L52" s="65"/>
      <c r="M52" s="64"/>
      <c r="N52" s="66"/>
      <c r="O52" s="66"/>
      <c r="P52" s="64"/>
      <c r="Q52" s="67"/>
      <c r="R52" s="68"/>
      <c r="S52" s="68"/>
      <c r="T52" s="68"/>
      <c r="U52" s="68"/>
      <c r="V52" s="68"/>
      <c r="W52" s="45"/>
    </row>
    <row r="53" spans="1:23" x14ac:dyDescent="0.3">
      <c r="A53" s="12"/>
      <c r="B53" s="63"/>
      <c r="C53" s="63"/>
      <c r="D53" s="64"/>
      <c r="E53" s="63"/>
      <c r="F53" s="63"/>
      <c r="G53" s="64"/>
      <c r="H53" s="65"/>
      <c r="I53" s="65"/>
      <c r="J53" s="64"/>
      <c r="K53" s="65"/>
      <c r="L53" s="65"/>
      <c r="M53" s="64"/>
      <c r="N53" s="66"/>
      <c r="O53" s="66"/>
      <c r="P53" s="64"/>
      <c r="Q53" s="67"/>
      <c r="R53" s="68"/>
      <c r="S53" s="68"/>
      <c r="T53" s="68"/>
      <c r="U53" s="68"/>
      <c r="V53" s="68"/>
      <c r="W53" s="4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>
      <selection activeCell="A6" sqref="A6:A19"/>
    </sheetView>
  </sheetViews>
  <sheetFormatPr defaultRowHeight="14.4" x14ac:dyDescent="0.3"/>
  <cols>
    <col min="1" max="1" width="45.88671875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46" t="s">
        <v>66</v>
      </c>
      <c r="B1" s="46"/>
      <c r="C1" s="46"/>
      <c r="D1" s="46"/>
      <c r="E1" s="46"/>
      <c r="F1" s="46"/>
      <c r="G1" s="46"/>
      <c r="H1" s="46" t="s">
        <v>32</v>
      </c>
      <c r="I1" s="47">
        <v>0</v>
      </c>
      <c r="J1" s="46">
        <f>1+I1/100</f>
        <v>1</v>
      </c>
      <c r="K1" s="46"/>
      <c r="L1" s="46"/>
      <c r="M1" s="46"/>
      <c r="N1" s="46"/>
      <c r="O1" s="46">
        <v>0.57499999999999996</v>
      </c>
      <c r="P1" s="46"/>
      <c r="Q1" s="48"/>
      <c r="R1" t="s">
        <v>33</v>
      </c>
      <c r="S1" s="49">
        <v>0.36620000000000003</v>
      </c>
      <c r="T1" t="s">
        <v>34</v>
      </c>
      <c r="U1" s="49">
        <v>0.85199999999999998</v>
      </c>
      <c r="V1" t="s">
        <v>35</v>
      </c>
      <c r="W1" s="49">
        <v>1.133</v>
      </c>
    </row>
    <row r="2" spans="1:23" x14ac:dyDescent="0.3">
      <c r="A2" s="50" t="s">
        <v>61</v>
      </c>
      <c r="B2" s="50"/>
      <c r="C2" s="50"/>
      <c r="D2" s="50"/>
      <c r="E2" s="50"/>
      <c r="F2" s="50"/>
      <c r="G2" s="50"/>
      <c r="H2" s="50"/>
      <c r="I2" s="51" t="s">
        <v>28</v>
      </c>
      <c r="J2" s="52" t="s">
        <v>37</v>
      </c>
      <c r="K2" s="53">
        <v>5</v>
      </c>
      <c r="L2" s="52" t="s">
        <v>38</v>
      </c>
      <c r="M2" s="52">
        <f>1+K2/100</f>
        <v>1.05</v>
      </c>
      <c r="N2" s="52"/>
      <c r="O2" s="52"/>
      <c r="P2" s="54" t="s">
        <v>28</v>
      </c>
      <c r="R2" t="s">
        <v>39</v>
      </c>
      <c r="S2" s="49">
        <v>0.63200000000000001</v>
      </c>
      <c r="T2" t="s">
        <v>40</v>
      </c>
      <c r="U2" s="49">
        <v>1</v>
      </c>
    </row>
    <row r="3" spans="1:23" ht="15" customHeight="1" x14ac:dyDescent="0.4">
      <c r="A3" s="46" t="s">
        <v>41</v>
      </c>
      <c r="B3" s="46"/>
      <c r="C3" s="55">
        <v>1</v>
      </c>
      <c r="D3" s="46">
        <v>1</v>
      </c>
      <c r="E3" s="55">
        <v>1</v>
      </c>
      <c r="F3" s="46">
        <f>1</f>
        <v>1</v>
      </c>
      <c r="G3" s="46" t="s">
        <v>28</v>
      </c>
      <c r="H3" s="55">
        <v>1</v>
      </c>
      <c r="I3" s="56">
        <f>1</f>
        <v>1</v>
      </c>
      <c r="J3" s="46" t="s">
        <v>42</v>
      </c>
      <c r="K3" s="57">
        <f>(100+K2)</f>
        <v>105</v>
      </c>
      <c r="L3" s="55">
        <f>1</f>
        <v>1</v>
      </c>
      <c r="M3" s="46">
        <f>1</f>
        <v>1</v>
      </c>
      <c r="N3" s="55">
        <f>1</f>
        <v>1</v>
      </c>
      <c r="O3" s="46">
        <f>1</f>
        <v>1</v>
      </c>
      <c r="P3" s="46" t="s">
        <v>28</v>
      </c>
      <c r="Q3" s="48"/>
    </row>
    <row r="4" spans="1:23" x14ac:dyDescent="0.3">
      <c r="A4" s="12" t="s">
        <v>43</v>
      </c>
      <c r="B4" s="58" t="s">
        <v>44</v>
      </c>
      <c r="C4" s="58" t="s">
        <v>45</v>
      </c>
      <c r="D4" s="58" t="s">
        <v>28</v>
      </c>
      <c r="E4" s="58" t="s">
        <v>46</v>
      </c>
      <c r="F4" s="58" t="s">
        <v>47</v>
      </c>
      <c r="G4" s="58" t="s">
        <v>28</v>
      </c>
      <c r="H4" s="58" t="s">
        <v>48</v>
      </c>
      <c r="I4" s="58" t="s">
        <v>47</v>
      </c>
      <c r="J4" s="58" t="s">
        <v>28</v>
      </c>
      <c r="K4" s="58" t="s">
        <v>49</v>
      </c>
      <c r="L4" s="58" t="s">
        <v>47</v>
      </c>
      <c r="M4" s="58" t="s">
        <v>28</v>
      </c>
      <c r="N4" s="58" t="s">
        <v>50</v>
      </c>
      <c r="O4" s="58" t="s">
        <v>47</v>
      </c>
      <c r="P4" s="58" t="s">
        <v>28</v>
      </c>
      <c r="Q4" s="59"/>
      <c r="R4" s="60" t="s">
        <v>44</v>
      </c>
      <c r="S4" s="60" t="s">
        <v>46</v>
      </c>
      <c r="T4" s="60" t="s">
        <v>48</v>
      </c>
      <c r="U4" s="60" t="s">
        <v>49</v>
      </c>
      <c r="V4" s="60" t="s">
        <v>50</v>
      </c>
      <c r="W4" s="60" t="s">
        <v>51</v>
      </c>
    </row>
    <row r="5" spans="1:23" x14ac:dyDescent="0.3">
      <c r="A5" s="12" t="s">
        <v>52</v>
      </c>
      <c r="B5" s="12" t="s">
        <v>53</v>
      </c>
      <c r="C5" s="12" t="s">
        <v>3</v>
      </c>
      <c r="D5" s="61" t="s">
        <v>54</v>
      </c>
      <c r="E5" s="61" t="s">
        <v>53</v>
      </c>
      <c r="F5" s="61" t="s">
        <v>3</v>
      </c>
      <c r="G5" s="61" t="s">
        <v>54</v>
      </c>
      <c r="H5" s="61" t="s">
        <v>53</v>
      </c>
      <c r="I5" s="61" t="s">
        <v>3</v>
      </c>
      <c r="J5" s="61" t="s">
        <v>54</v>
      </c>
      <c r="K5" s="61" t="s">
        <v>53</v>
      </c>
      <c r="L5" s="61" t="s">
        <v>3</v>
      </c>
      <c r="M5" s="61" t="s">
        <v>54</v>
      </c>
      <c r="N5" s="61" t="s">
        <v>53</v>
      </c>
      <c r="O5" s="61" t="s">
        <v>3</v>
      </c>
      <c r="P5" s="61" t="s">
        <v>54</v>
      </c>
      <c r="Q5" s="59"/>
      <c r="R5" s="62" t="s">
        <v>45</v>
      </c>
      <c r="S5" s="62" t="s">
        <v>47</v>
      </c>
      <c r="T5" s="62" t="s">
        <v>47</v>
      </c>
      <c r="U5" s="62" t="s">
        <v>47</v>
      </c>
      <c r="V5" s="62" t="s">
        <v>47</v>
      </c>
      <c r="W5" s="62" t="s">
        <v>53</v>
      </c>
    </row>
    <row r="6" spans="1:23" x14ac:dyDescent="0.3">
      <c r="A6" s="12" t="s">
        <v>10</v>
      </c>
      <c r="B6" s="63">
        <f>VALUE(D6*100/$K$3)</f>
        <v>185.38875000000002</v>
      </c>
      <c r="C6" s="63">
        <f>D6-B6</f>
        <v>9.2694375000000093</v>
      </c>
      <c r="D6" s="64">
        <f>(R6+R6*$K$2/100)/$J$1</f>
        <v>194.65818750000003</v>
      </c>
      <c r="E6" s="63">
        <f>VALUE(G6*100/$K$3)</f>
        <v>318.99761904761903</v>
      </c>
      <c r="F6" s="63">
        <f>VALUE(G6*$K$2/$K$3)</f>
        <v>15.949880952380951</v>
      </c>
      <c r="G6" s="64">
        <f>(S6+S6*$K$2/100)/$J$1-1</f>
        <v>334.94749999999999</v>
      </c>
      <c r="H6" s="65">
        <f>VALUE(J6*100/$K$3)</f>
        <v>433.22976190476192</v>
      </c>
      <c r="I6" s="65">
        <f>VALUE(J6*$K$2/$K$3)</f>
        <v>21.661488095238099</v>
      </c>
      <c r="J6" s="64">
        <f>(T6+T6*$K$2/100)/$J$1+2</f>
        <v>454.89125000000001</v>
      </c>
      <c r="K6" s="65">
        <f>VALUE(M6*100/$K$3)</f>
        <v>504.34523809523807</v>
      </c>
      <c r="L6" s="65">
        <f>VALUE(M6*$K$2/$K$3)</f>
        <v>25.217261904761905</v>
      </c>
      <c r="M6" s="64">
        <f>(U6+U6*$K$2/100)/$J$1-2</f>
        <v>529.5625</v>
      </c>
      <c r="N6" s="66">
        <f>VALUE(P6*100/$K$3)</f>
        <v>576.43839285714284</v>
      </c>
      <c r="O6" s="66">
        <f>VALUE(P6*$K$2/$K$3)</f>
        <v>28.821919642857139</v>
      </c>
      <c r="P6" s="64">
        <f>(V6+V6*$K$2/100)/$J$1+3</f>
        <v>605.26031249999994</v>
      </c>
      <c r="Q6" s="67"/>
      <c r="R6" s="68">
        <f>W6*$S$1</f>
        <v>185.38875000000002</v>
      </c>
      <c r="S6" s="68">
        <f>W6*$S$2</f>
        <v>319.95</v>
      </c>
      <c r="T6" s="68">
        <f>W6*$U$1</f>
        <v>431.32499999999999</v>
      </c>
      <c r="U6" s="68">
        <f>W6*$U$2</f>
        <v>506.25</v>
      </c>
      <c r="V6" s="68">
        <f>W6*$W$1</f>
        <v>573.58124999999995</v>
      </c>
      <c r="W6" s="17">
        <f>W31*0.75</f>
        <v>506.25</v>
      </c>
    </row>
    <row r="7" spans="1:23" ht="12" customHeight="1" x14ac:dyDescent="0.3">
      <c r="A7" s="69" t="s">
        <v>69</v>
      </c>
      <c r="B7" s="63">
        <f t="shared" ref="B7:B19" si="0">VALUE(D7*100/$K$3)</f>
        <v>185.38875000000002</v>
      </c>
      <c r="C7" s="63">
        <f t="shared" ref="C7:C19" si="1">D7-B7</f>
        <v>9.2694375000000093</v>
      </c>
      <c r="D7" s="64">
        <f t="shared" ref="D7:D17" si="2">(R7+R7*$K$2/100)/$J$1</f>
        <v>194.65818750000003</v>
      </c>
      <c r="E7" s="63">
        <f t="shared" ref="E7:E19" si="3">VALUE(G7*100/$K$3)</f>
        <v>318.99761904761903</v>
      </c>
      <c r="F7" s="63">
        <f t="shared" ref="F7:F19" si="4">VALUE(G7*$K$2/$K$3)</f>
        <v>15.949880952380951</v>
      </c>
      <c r="G7" s="64">
        <f>(S7+S7*$K$2/100)/$J$1-1</f>
        <v>334.94749999999999</v>
      </c>
      <c r="H7" s="65">
        <f t="shared" ref="H7:H19" si="5">VALUE(J7*100/$K$3)</f>
        <v>433.22976190476192</v>
      </c>
      <c r="I7" s="65">
        <f t="shared" ref="I7:I19" si="6">VALUE(J7*$K$2/$K$3)</f>
        <v>21.661488095238099</v>
      </c>
      <c r="J7" s="64">
        <f>(T7+T7*$K$2/100)/$J$1+2</f>
        <v>454.89125000000001</v>
      </c>
      <c r="K7" s="65">
        <f t="shared" ref="K7:K19" si="7">VALUE(M7*100/$K$3)</f>
        <v>504.34523809523807</v>
      </c>
      <c r="L7" s="65">
        <f t="shared" ref="L7:L19" si="8">VALUE(M7*$K$2/$K$3)</f>
        <v>25.217261904761905</v>
      </c>
      <c r="M7" s="64">
        <f>(U7+U7*$K$2/100)/$J$1-2</f>
        <v>529.5625</v>
      </c>
      <c r="N7" s="66">
        <f t="shared" ref="N7:N19" si="9">VALUE(P7*100/$K$3)</f>
        <v>576.43839285714284</v>
      </c>
      <c r="O7" s="66">
        <f t="shared" ref="O7:O19" si="10">VALUE(P7*$K$2/$K$3)</f>
        <v>28.821919642857139</v>
      </c>
      <c r="P7" s="64">
        <f>(V7+V7*$K$2/100)/$J$1+3</f>
        <v>605.26031249999994</v>
      </c>
      <c r="Q7" s="67"/>
      <c r="R7" s="68">
        <f t="shared" ref="R7:R19" si="11">W7*$S$1</f>
        <v>185.38875000000002</v>
      </c>
      <c r="S7" s="68">
        <f t="shared" ref="S7:S19" si="12">W7*$S$2</f>
        <v>319.95</v>
      </c>
      <c r="T7" s="68">
        <f t="shared" ref="T7:T19" si="13">W7*$U$1</f>
        <v>431.32499999999999</v>
      </c>
      <c r="U7" s="68">
        <f t="shared" ref="U7:U19" si="14">W7*$U$2</f>
        <v>506.25</v>
      </c>
      <c r="V7" s="68">
        <f t="shared" ref="V7:V19" si="15">W7*$W$1</f>
        <v>573.58124999999995</v>
      </c>
      <c r="W7" s="17">
        <f t="shared" ref="W7:W19" si="16">W32*0.75</f>
        <v>506.25</v>
      </c>
    </row>
    <row r="8" spans="1:23" ht="12" customHeight="1" x14ac:dyDescent="0.3">
      <c r="A8" s="12" t="s">
        <v>14</v>
      </c>
      <c r="B8" s="63">
        <f t="shared" si="0"/>
        <v>280.94026785714289</v>
      </c>
      <c r="C8" s="63">
        <f t="shared" si="1"/>
        <v>14.047013392857139</v>
      </c>
      <c r="D8" s="64">
        <f>(R8+R8*$K$2/100)/$J$1+3</f>
        <v>294.98728125000002</v>
      </c>
      <c r="E8" s="63">
        <f t="shared" si="3"/>
        <v>480.87738095238097</v>
      </c>
      <c r="F8" s="63">
        <f t="shared" si="4"/>
        <v>24.043869047619047</v>
      </c>
      <c r="G8" s="64">
        <f>(S8+S8*$K$2/100)/$J$1+1</f>
        <v>504.92124999999999</v>
      </c>
      <c r="H8" s="65">
        <f t="shared" si="5"/>
        <v>647.93988095238092</v>
      </c>
      <c r="I8" s="65">
        <f t="shared" si="6"/>
        <v>32.396994047619046</v>
      </c>
      <c r="J8" s="64">
        <f>(T8+T8*$K$2/100)/$J$1+1</f>
        <v>680.33687499999996</v>
      </c>
      <c r="K8" s="65">
        <f t="shared" si="7"/>
        <v>762.23214285714289</v>
      </c>
      <c r="L8" s="65">
        <f t="shared" si="8"/>
        <v>38.111607142857146</v>
      </c>
      <c r="M8" s="64">
        <f>(U8+U8*$K$2/100)/$J$1+3</f>
        <v>800.34375</v>
      </c>
      <c r="N8" s="66">
        <f t="shared" si="9"/>
        <v>862.27663690476209</v>
      </c>
      <c r="O8" s="66">
        <f t="shared" si="10"/>
        <v>43.113831845238096</v>
      </c>
      <c r="P8" s="64">
        <f>(V8+V8*$K$2/100)/$J$1+2</f>
        <v>905.39046875000008</v>
      </c>
      <c r="Q8" s="67"/>
      <c r="R8" s="68">
        <f t="shared" si="11"/>
        <v>278.083125</v>
      </c>
      <c r="S8" s="68">
        <f t="shared" si="12"/>
        <v>479.92500000000001</v>
      </c>
      <c r="T8" s="68">
        <f t="shared" si="13"/>
        <v>646.98749999999995</v>
      </c>
      <c r="U8" s="68">
        <f t="shared" si="14"/>
        <v>759.375</v>
      </c>
      <c r="V8" s="68">
        <f t="shared" si="15"/>
        <v>860.37187500000005</v>
      </c>
      <c r="W8" s="17">
        <f t="shared" si="16"/>
        <v>759.375</v>
      </c>
    </row>
    <row r="9" spans="1:23" ht="12" customHeight="1" x14ac:dyDescent="0.3">
      <c r="A9" s="69" t="s">
        <v>70</v>
      </c>
      <c r="B9" s="63">
        <f t="shared" si="0"/>
        <v>280.94026785714289</v>
      </c>
      <c r="C9" s="63">
        <f t="shared" si="1"/>
        <v>14.047013392857139</v>
      </c>
      <c r="D9" s="64">
        <f>(R9+R9*$K$2/100)/$J$1+3</f>
        <v>294.98728125000002</v>
      </c>
      <c r="E9" s="63">
        <f t="shared" si="3"/>
        <v>480.87738095238097</v>
      </c>
      <c r="F9" s="63">
        <f t="shared" si="4"/>
        <v>24.043869047619047</v>
      </c>
      <c r="G9" s="64">
        <f>(S9+S9*$K$2/100)/$J$1+1</f>
        <v>504.92124999999999</v>
      </c>
      <c r="H9" s="65">
        <f t="shared" si="5"/>
        <v>647.93988095238092</v>
      </c>
      <c r="I9" s="65">
        <f t="shared" si="6"/>
        <v>32.396994047619046</v>
      </c>
      <c r="J9" s="64">
        <f>(T9+T9*$K$2/100)/$J$1+1</f>
        <v>680.33687499999996</v>
      </c>
      <c r="K9" s="65">
        <f t="shared" si="7"/>
        <v>762.23214285714289</v>
      </c>
      <c r="L9" s="65">
        <f t="shared" si="8"/>
        <v>38.111607142857146</v>
      </c>
      <c r="M9" s="64">
        <f>(U9+U9*$K$2/100)/$J$1+3</f>
        <v>800.34375</v>
      </c>
      <c r="N9" s="66">
        <f t="shared" si="9"/>
        <v>862.27663690476209</v>
      </c>
      <c r="O9" s="66">
        <f t="shared" si="10"/>
        <v>43.113831845238096</v>
      </c>
      <c r="P9" s="64">
        <f>(V9+V9*$K$2/100)/$J$1+2</f>
        <v>905.39046875000008</v>
      </c>
      <c r="Q9" s="67"/>
      <c r="R9" s="68">
        <f t="shared" si="11"/>
        <v>278.083125</v>
      </c>
      <c r="S9" s="68">
        <f t="shared" si="12"/>
        <v>479.92500000000001</v>
      </c>
      <c r="T9" s="68">
        <f t="shared" si="13"/>
        <v>646.98749999999995</v>
      </c>
      <c r="U9" s="68">
        <f t="shared" si="14"/>
        <v>759.375</v>
      </c>
      <c r="V9" s="68">
        <f t="shared" si="15"/>
        <v>860.37187500000005</v>
      </c>
      <c r="W9" s="17">
        <f t="shared" si="16"/>
        <v>759.375</v>
      </c>
    </row>
    <row r="10" spans="1:23" ht="12" customHeight="1" x14ac:dyDescent="0.3">
      <c r="A10" s="12" t="s">
        <v>18</v>
      </c>
      <c r="B10" s="63">
        <f t="shared" si="0"/>
        <v>309.93363095238101</v>
      </c>
      <c r="C10" s="63">
        <f t="shared" si="1"/>
        <v>15.496681547619062</v>
      </c>
      <c r="D10" s="64">
        <f>(R10+R10*$K$2/100)/$J$1+1</f>
        <v>325.43031250000007</v>
      </c>
      <c r="E10" s="63">
        <f t="shared" si="3"/>
        <v>533.25</v>
      </c>
      <c r="F10" s="63">
        <f t="shared" si="4"/>
        <v>26.662500000000001</v>
      </c>
      <c r="G10" s="64">
        <f t="shared" ref="G10" si="17">(S10+S10*$K$2/100)/$J$1</f>
        <v>559.91250000000002</v>
      </c>
      <c r="H10" s="65">
        <f t="shared" si="5"/>
        <v>756.97023809523807</v>
      </c>
      <c r="I10" s="65">
        <f t="shared" si="6"/>
        <v>37.848511904761907</v>
      </c>
      <c r="J10" s="64">
        <f>(T10+T10*$K$2/100)/$J$1+40</f>
        <v>794.81875000000002</v>
      </c>
      <c r="K10" s="65">
        <f t="shared" si="7"/>
        <v>890.41666666666663</v>
      </c>
      <c r="L10" s="65">
        <f t="shared" si="8"/>
        <v>44.520833333333336</v>
      </c>
      <c r="M10" s="64">
        <f>(U10+U10*$K$2/100)/$J$1+49</f>
        <v>934.9375</v>
      </c>
      <c r="N10" s="66">
        <f t="shared" si="9"/>
        <v>995.01636904761915</v>
      </c>
      <c r="O10" s="66">
        <f t="shared" si="10"/>
        <v>49.750818452380955</v>
      </c>
      <c r="P10" s="64">
        <f>(V10+V10*$K$2/100)/$J$1+41</f>
        <v>1044.7671875000001</v>
      </c>
      <c r="Q10" s="67"/>
      <c r="R10" s="68">
        <f t="shared" si="11"/>
        <v>308.98125000000005</v>
      </c>
      <c r="S10" s="68">
        <f t="shared" si="12"/>
        <v>533.25</v>
      </c>
      <c r="T10" s="68">
        <f t="shared" si="13"/>
        <v>718.875</v>
      </c>
      <c r="U10" s="68">
        <f t="shared" si="14"/>
        <v>843.75</v>
      </c>
      <c r="V10" s="68">
        <f t="shared" si="15"/>
        <v>955.96875</v>
      </c>
      <c r="W10" s="17">
        <f t="shared" si="16"/>
        <v>843.75</v>
      </c>
    </row>
    <row r="11" spans="1:23" x14ac:dyDescent="0.3">
      <c r="A11" s="12" t="s">
        <v>19</v>
      </c>
      <c r="B11" s="63">
        <f t="shared" si="0"/>
        <v>280.94026785714289</v>
      </c>
      <c r="C11" s="63">
        <f t="shared" si="1"/>
        <v>14.047013392857139</v>
      </c>
      <c r="D11" s="64">
        <f>(R11+R11*$K$2/100)/$J$1+3</f>
        <v>294.98728125000002</v>
      </c>
      <c r="E11" s="63">
        <f t="shared" si="3"/>
        <v>480.87738095238097</v>
      </c>
      <c r="F11" s="63">
        <f t="shared" si="4"/>
        <v>24.043869047619047</v>
      </c>
      <c r="G11" s="64">
        <f>(S11+S11*$K$2/100)/$J$1+1</f>
        <v>504.92124999999999</v>
      </c>
      <c r="H11" s="65">
        <f t="shared" si="5"/>
        <v>652.70178571428573</v>
      </c>
      <c r="I11" s="65">
        <f t="shared" si="6"/>
        <v>32.635089285714287</v>
      </c>
      <c r="J11" s="64">
        <f>(T11+T11*$K$2/100)/$J$1+6</f>
        <v>685.33687499999996</v>
      </c>
      <c r="K11" s="65">
        <f t="shared" si="7"/>
        <v>757.47023809523807</v>
      </c>
      <c r="L11" s="65">
        <f t="shared" si="8"/>
        <v>37.873511904761905</v>
      </c>
      <c r="M11" s="64">
        <f>(U11+U11*$K$2/100)/$J$1-2</f>
        <v>795.34375</v>
      </c>
      <c r="N11" s="66">
        <f t="shared" si="9"/>
        <v>857.51473214285727</v>
      </c>
      <c r="O11" s="66">
        <f t="shared" si="10"/>
        <v>42.875736607142862</v>
      </c>
      <c r="P11" s="64">
        <f>(V11+V11*$K$2/100)/$J$1-3</f>
        <v>900.39046875000008</v>
      </c>
      <c r="Q11" s="67"/>
      <c r="R11" s="68">
        <f t="shared" si="11"/>
        <v>278.083125</v>
      </c>
      <c r="S11" s="68">
        <f t="shared" si="12"/>
        <v>479.92500000000001</v>
      </c>
      <c r="T11" s="68">
        <f t="shared" si="13"/>
        <v>646.98749999999995</v>
      </c>
      <c r="U11" s="68">
        <f t="shared" si="14"/>
        <v>759.375</v>
      </c>
      <c r="V11" s="68">
        <f t="shared" si="15"/>
        <v>860.37187500000005</v>
      </c>
      <c r="W11" s="17">
        <f t="shared" si="16"/>
        <v>759.375</v>
      </c>
    </row>
    <row r="12" spans="1:23" ht="11.25" customHeight="1" x14ac:dyDescent="0.3">
      <c r="A12" s="12" t="s">
        <v>20</v>
      </c>
      <c r="B12" s="63">
        <f t="shared" si="0"/>
        <v>233.21983035714288</v>
      </c>
      <c r="C12" s="63">
        <f t="shared" si="1"/>
        <v>11.660991517857155</v>
      </c>
      <c r="D12" s="64">
        <f>(R12+R12*$K$2/100)/$J$1+3</f>
        <v>244.88082187500004</v>
      </c>
      <c r="E12" s="63">
        <f t="shared" si="3"/>
        <v>395.66273809523813</v>
      </c>
      <c r="F12" s="63">
        <f t="shared" si="4"/>
        <v>19.783136904761903</v>
      </c>
      <c r="G12" s="64">
        <f>(S12+S12*$K$2/100)/$J$1-2</f>
        <v>415.445875</v>
      </c>
      <c r="H12" s="65">
        <f t="shared" si="5"/>
        <v>537.86601190476188</v>
      </c>
      <c r="I12" s="65">
        <f t="shared" si="6"/>
        <v>26.893300595238092</v>
      </c>
      <c r="J12" s="64">
        <f>(T12+T12*$K$2/100)/$J$1+2</f>
        <v>564.75931249999996</v>
      </c>
      <c r="K12" s="65">
        <f t="shared" si="7"/>
        <v>656.68154761904759</v>
      </c>
      <c r="L12" s="65">
        <f t="shared" si="8"/>
        <v>32.83407738095238</v>
      </c>
      <c r="M12" s="64">
        <f>(U12+U12*$K$2/100)/$J$1+29</f>
        <v>689.515625</v>
      </c>
      <c r="N12" s="66">
        <f t="shared" si="9"/>
        <v>743.20400297619051</v>
      </c>
      <c r="O12" s="66">
        <f t="shared" si="10"/>
        <v>37.160200148809523</v>
      </c>
      <c r="P12" s="64">
        <f>(V12+V12*$K$2/100)/$J$1+32</f>
        <v>780.36420312500002</v>
      </c>
      <c r="Q12" s="67"/>
      <c r="R12" s="68">
        <f t="shared" si="11"/>
        <v>230.36268750000002</v>
      </c>
      <c r="S12" s="68">
        <f t="shared" si="12"/>
        <v>397.5675</v>
      </c>
      <c r="T12" s="68">
        <f t="shared" si="13"/>
        <v>535.96124999999995</v>
      </c>
      <c r="U12" s="68">
        <f t="shared" si="14"/>
        <v>629.0625</v>
      </c>
      <c r="V12" s="68">
        <f t="shared" si="15"/>
        <v>712.72781250000003</v>
      </c>
      <c r="W12" s="17">
        <f t="shared" si="16"/>
        <v>629.0625</v>
      </c>
    </row>
    <row r="13" spans="1:23" x14ac:dyDescent="0.3">
      <c r="A13" s="12" t="s">
        <v>21</v>
      </c>
      <c r="B13" s="63">
        <f t="shared" si="0"/>
        <v>233.21983035714288</v>
      </c>
      <c r="C13" s="63">
        <f t="shared" si="1"/>
        <v>11.660991517857155</v>
      </c>
      <c r="D13" s="64">
        <f>(R13+R13*$K$2/100)/$J$1+3</f>
        <v>244.88082187500004</v>
      </c>
      <c r="E13" s="63">
        <f t="shared" si="3"/>
        <v>395.66273809523813</v>
      </c>
      <c r="F13" s="63">
        <f t="shared" si="4"/>
        <v>19.783136904761903</v>
      </c>
      <c r="G13" s="64">
        <f>(S13+S13*$K$2/100)/$J$1-2</f>
        <v>415.445875</v>
      </c>
      <c r="H13" s="65">
        <f t="shared" si="5"/>
        <v>537.86601190476188</v>
      </c>
      <c r="I13" s="65">
        <f t="shared" si="6"/>
        <v>26.893300595238092</v>
      </c>
      <c r="J13" s="64">
        <f>(T13+T13*$K$2/100)/$J$1+2</f>
        <v>564.75931249999996</v>
      </c>
      <c r="K13" s="65">
        <f t="shared" si="7"/>
        <v>656.68154761904759</v>
      </c>
      <c r="L13" s="65">
        <f t="shared" si="8"/>
        <v>32.83407738095238</v>
      </c>
      <c r="M13" s="64">
        <f>(U13+U13*$K$2/100)/$J$1+29</f>
        <v>689.515625</v>
      </c>
      <c r="N13" s="66">
        <f t="shared" si="9"/>
        <v>743.20400297619051</v>
      </c>
      <c r="O13" s="66">
        <f t="shared" si="10"/>
        <v>37.160200148809523</v>
      </c>
      <c r="P13" s="64">
        <f>(V13+V13*$K$2/100)/$J$1+32</f>
        <v>780.36420312500002</v>
      </c>
      <c r="Q13" s="67"/>
      <c r="R13" s="68">
        <f t="shared" si="11"/>
        <v>230.36268750000002</v>
      </c>
      <c r="S13" s="68">
        <f t="shared" si="12"/>
        <v>397.5675</v>
      </c>
      <c r="T13" s="68">
        <f t="shared" si="13"/>
        <v>535.96124999999995</v>
      </c>
      <c r="U13" s="68">
        <f t="shared" si="14"/>
        <v>629.0625</v>
      </c>
      <c r="V13" s="68">
        <f t="shared" si="15"/>
        <v>712.72781250000003</v>
      </c>
      <c r="W13" s="17">
        <f t="shared" si="16"/>
        <v>629.0625</v>
      </c>
    </row>
    <row r="14" spans="1:23" ht="11.25" customHeight="1" x14ac:dyDescent="0.3">
      <c r="A14" s="12" t="s">
        <v>22</v>
      </c>
      <c r="B14" s="63">
        <f t="shared" si="0"/>
        <v>185.38875000000002</v>
      </c>
      <c r="C14" s="63">
        <f t="shared" si="1"/>
        <v>9.2694375000000093</v>
      </c>
      <c r="D14" s="64">
        <f t="shared" si="2"/>
        <v>194.65818750000003</v>
      </c>
      <c r="E14" s="63">
        <f t="shared" si="3"/>
        <v>318.99761904761903</v>
      </c>
      <c r="F14" s="63">
        <f t="shared" si="4"/>
        <v>15.949880952380951</v>
      </c>
      <c r="G14" s="64">
        <f>(S14+S14*$K$2/100)/$J$1-1</f>
        <v>334.94749999999999</v>
      </c>
      <c r="H14" s="65">
        <f t="shared" si="5"/>
        <v>447.51547619047619</v>
      </c>
      <c r="I14" s="65">
        <f t="shared" si="6"/>
        <v>22.37577380952381</v>
      </c>
      <c r="J14" s="64">
        <f>(T14+T14*$K$2/100)/$J$1+17</f>
        <v>469.89125000000001</v>
      </c>
      <c r="K14" s="65">
        <f t="shared" si="7"/>
        <v>504.34523809523807</v>
      </c>
      <c r="L14" s="65">
        <f t="shared" si="8"/>
        <v>25.217261904761905</v>
      </c>
      <c r="M14" s="64">
        <f>(U14+U14*$K$2/100)/$J$1-2</f>
        <v>529.5625</v>
      </c>
      <c r="N14" s="66">
        <f t="shared" si="9"/>
        <v>562.15267857142851</v>
      </c>
      <c r="O14" s="66">
        <f t="shared" si="10"/>
        <v>28.107633928571428</v>
      </c>
      <c r="P14" s="64">
        <f>(V14+V14*$K$2/100)/$J$1-12</f>
        <v>590.26031249999994</v>
      </c>
      <c r="Q14" s="67"/>
      <c r="R14" s="68">
        <f t="shared" si="11"/>
        <v>185.38875000000002</v>
      </c>
      <c r="S14" s="68">
        <f t="shared" si="12"/>
        <v>319.95</v>
      </c>
      <c r="T14" s="68">
        <f t="shared" si="13"/>
        <v>431.32499999999999</v>
      </c>
      <c r="U14" s="68">
        <f t="shared" si="14"/>
        <v>506.25</v>
      </c>
      <c r="V14" s="68">
        <f t="shared" si="15"/>
        <v>573.58124999999995</v>
      </c>
      <c r="W14" s="17">
        <f t="shared" si="16"/>
        <v>506.25</v>
      </c>
    </row>
    <row r="15" spans="1:23" x14ac:dyDescent="0.3">
      <c r="A15" s="12" t="s">
        <v>55</v>
      </c>
      <c r="B15" s="63">
        <f t="shared" si="0"/>
        <v>228.4910119047619</v>
      </c>
      <c r="C15" s="63">
        <f t="shared" si="1"/>
        <v>11.424550595238117</v>
      </c>
      <c r="D15" s="64">
        <f>(R15+R15*$K$2/100)/$J$1+2</f>
        <v>239.91556250000002</v>
      </c>
      <c r="E15" s="63">
        <f t="shared" si="3"/>
        <v>390.09761904761905</v>
      </c>
      <c r="F15" s="63">
        <f t="shared" si="4"/>
        <v>19.504880952380955</v>
      </c>
      <c r="G15" s="64">
        <f>(S15+S15*$K$2/100)/$J$1-1</f>
        <v>409.60250000000002</v>
      </c>
      <c r="H15" s="65">
        <f t="shared" si="5"/>
        <v>528.12738095238092</v>
      </c>
      <c r="I15" s="65">
        <f t="shared" si="6"/>
        <v>26.406369047619044</v>
      </c>
      <c r="J15" s="64">
        <f>(T15+T15*$K$2/100)/$J$1+1</f>
        <v>554.53374999999994</v>
      </c>
      <c r="K15" s="65">
        <f t="shared" si="7"/>
        <v>618.75</v>
      </c>
      <c r="L15" s="65">
        <f t="shared" si="8"/>
        <v>30.9375</v>
      </c>
      <c r="M15" s="64">
        <f t="shared" ref="M15:M16" si="18">(U15+U15*$K$2/100)/$J$1</f>
        <v>649.6875</v>
      </c>
      <c r="N15" s="66">
        <f t="shared" si="9"/>
        <v>690.56755952380956</v>
      </c>
      <c r="O15" s="66">
        <f t="shared" si="10"/>
        <v>34.528377976190477</v>
      </c>
      <c r="P15" s="64">
        <f>(V15+V15*$K$2/100)/$J$1-11</f>
        <v>725.09593749999999</v>
      </c>
      <c r="Q15" s="67"/>
      <c r="R15" s="68">
        <f t="shared" si="11"/>
        <v>226.58625000000001</v>
      </c>
      <c r="S15" s="68">
        <f t="shared" si="12"/>
        <v>391.05</v>
      </c>
      <c r="T15" s="68">
        <f t="shared" si="13"/>
        <v>527.17499999999995</v>
      </c>
      <c r="U15" s="68">
        <f t="shared" si="14"/>
        <v>618.75</v>
      </c>
      <c r="V15" s="68">
        <f t="shared" si="15"/>
        <v>701.04375000000005</v>
      </c>
      <c r="W15" s="17">
        <f t="shared" si="16"/>
        <v>618.75</v>
      </c>
    </row>
    <row r="16" spans="1:23" x14ac:dyDescent="0.3">
      <c r="A16" s="12" t="s">
        <v>56</v>
      </c>
      <c r="B16" s="63">
        <f t="shared" si="0"/>
        <v>228.4910119047619</v>
      </c>
      <c r="C16" s="63">
        <f t="shared" si="1"/>
        <v>11.424550595238117</v>
      </c>
      <c r="D16" s="64">
        <f>(R16+R16*$K$2/100)/$J$1+2</f>
        <v>239.91556250000002</v>
      </c>
      <c r="E16" s="63">
        <f t="shared" si="3"/>
        <v>390.09761904761905</v>
      </c>
      <c r="F16" s="63">
        <f t="shared" si="4"/>
        <v>19.504880952380955</v>
      </c>
      <c r="G16" s="64">
        <f>(S16+S16*$K$2/100)/$J$1-1</f>
        <v>409.60250000000002</v>
      </c>
      <c r="H16" s="65">
        <f t="shared" si="5"/>
        <v>528.12738095238092</v>
      </c>
      <c r="I16" s="65">
        <f t="shared" si="6"/>
        <v>26.406369047619044</v>
      </c>
      <c r="J16" s="64">
        <f>(T16+T16*$K$2/100)/$J$1+1</f>
        <v>554.53374999999994</v>
      </c>
      <c r="K16" s="65">
        <f t="shared" si="7"/>
        <v>618.75</v>
      </c>
      <c r="L16" s="65">
        <f t="shared" si="8"/>
        <v>30.9375</v>
      </c>
      <c r="M16" s="64">
        <f t="shared" si="18"/>
        <v>649.6875</v>
      </c>
      <c r="N16" s="66">
        <f t="shared" si="9"/>
        <v>690.56755952380956</v>
      </c>
      <c r="O16" s="66">
        <f t="shared" si="10"/>
        <v>34.528377976190477</v>
      </c>
      <c r="P16" s="64">
        <f>(V16+V16*$K$2/100)/$J$1-11</f>
        <v>725.09593749999999</v>
      </c>
      <c r="Q16" s="67"/>
      <c r="R16" s="68">
        <f t="shared" si="11"/>
        <v>226.58625000000001</v>
      </c>
      <c r="S16" s="68">
        <f t="shared" si="12"/>
        <v>391.05</v>
      </c>
      <c r="T16" s="68">
        <f t="shared" si="13"/>
        <v>527.17499999999995</v>
      </c>
      <c r="U16" s="68">
        <f t="shared" si="14"/>
        <v>618.75</v>
      </c>
      <c r="V16" s="68">
        <f t="shared" si="15"/>
        <v>701.04375000000005</v>
      </c>
      <c r="W16" s="17">
        <f t="shared" si="16"/>
        <v>618.75</v>
      </c>
    </row>
    <row r="17" spans="1:25" x14ac:dyDescent="0.3">
      <c r="A17" s="12" t="s">
        <v>25</v>
      </c>
      <c r="B17" s="63">
        <f t="shared" si="0"/>
        <v>185.38875000000002</v>
      </c>
      <c r="C17" s="63">
        <f t="shared" si="1"/>
        <v>9.2694375000000093</v>
      </c>
      <c r="D17" s="64">
        <f t="shared" si="2"/>
        <v>194.65818750000003</v>
      </c>
      <c r="E17" s="63">
        <f t="shared" si="3"/>
        <v>318.99761904761903</v>
      </c>
      <c r="F17" s="63">
        <f t="shared" si="4"/>
        <v>15.949880952380951</v>
      </c>
      <c r="G17" s="64">
        <f>(S17+S17*$K$2/100)/$J$1-1</f>
        <v>334.94749999999999</v>
      </c>
      <c r="H17" s="65">
        <f t="shared" si="5"/>
        <v>433.22976190476192</v>
      </c>
      <c r="I17" s="65">
        <f t="shared" si="6"/>
        <v>21.661488095238099</v>
      </c>
      <c r="J17" s="64">
        <f>(T17+T17*$K$2/100)/$J$1+2</f>
        <v>454.89125000000001</v>
      </c>
      <c r="K17" s="65">
        <f t="shared" si="7"/>
        <v>504.34523809523807</v>
      </c>
      <c r="L17" s="65">
        <f t="shared" si="8"/>
        <v>25.217261904761905</v>
      </c>
      <c r="M17" s="64">
        <f>(U17+U17*$K$2/100)/$J$1-2</f>
        <v>529.5625</v>
      </c>
      <c r="N17" s="66">
        <f t="shared" si="9"/>
        <v>571.67648809523803</v>
      </c>
      <c r="O17" s="66">
        <f t="shared" si="10"/>
        <v>28.583824404761902</v>
      </c>
      <c r="P17" s="64">
        <f>(V17+V17*$K$2/100)/$J$1-2</f>
        <v>600.26031249999994</v>
      </c>
      <c r="Q17" s="67"/>
      <c r="R17" s="68">
        <f t="shared" si="11"/>
        <v>185.38875000000002</v>
      </c>
      <c r="S17" s="68">
        <f t="shared" si="12"/>
        <v>319.95</v>
      </c>
      <c r="T17" s="68">
        <f t="shared" si="13"/>
        <v>431.32499999999999</v>
      </c>
      <c r="U17" s="68">
        <f t="shared" si="14"/>
        <v>506.25</v>
      </c>
      <c r="V17" s="68">
        <f t="shared" si="15"/>
        <v>573.58124999999995</v>
      </c>
      <c r="W17" s="17">
        <f t="shared" si="16"/>
        <v>506.25</v>
      </c>
    </row>
    <row r="18" spans="1:25" x14ac:dyDescent="0.3">
      <c r="A18" s="12" t="s">
        <v>26</v>
      </c>
      <c r="B18" s="63">
        <f t="shared" si="0"/>
        <v>109.45567410714285</v>
      </c>
      <c r="C18" s="63">
        <f t="shared" si="1"/>
        <v>5.4727837053571449</v>
      </c>
      <c r="D18" s="64">
        <f>((R18+R18*$K$2/100)/$J$1)*$O$1+3</f>
        <v>114.9284578125</v>
      </c>
      <c r="E18" s="63">
        <f t="shared" si="3"/>
        <v>185.87601190476187</v>
      </c>
      <c r="F18" s="63">
        <f t="shared" si="4"/>
        <v>9.2938005952380944</v>
      </c>
      <c r="G18" s="64">
        <f>((S18+S18*$K$2/100)/$J$1)*$O$1+2</f>
        <v>195.16981249999998</v>
      </c>
      <c r="H18" s="65">
        <f t="shared" si="5"/>
        <v>248.01187499999997</v>
      </c>
      <c r="I18" s="65">
        <f t="shared" si="6"/>
        <v>12.400593749999999</v>
      </c>
      <c r="J18" s="64">
        <f>((T18+T18*$K$2/100)/$J$1)*$O$1</f>
        <v>260.41246874999996</v>
      </c>
      <c r="K18" s="65">
        <f t="shared" si="7"/>
        <v>290.14136904761904</v>
      </c>
      <c r="L18" s="65">
        <f t="shared" si="8"/>
        <v>14.507068452380953</v>
      </c>
      <c r="M18" s="64">
        <f>((U18+U18*$K$2/100)/$J$1)*$O$1-1</f>
        <v>304.6484375</v>
      </c>
      <c r="N18" s="66">
        <f t="shared" si="9"/>
        <v>328.85683779761894</v>
      </c>
      <c r="O18" s="66">
        <f t="shared" si="10"/>
        <v>16.442841889880949</v>
      </c>
      <c r="P18" s="64">
        <f>((V18+V18*$K$2/100)/$J$1)*$O$1-1</f>
        <v>345.29967968749992</v>
      </c>
      <c r="Q18" s="67"/>
      <c r="R18" s="68">
        <f t="shared" si="11"/>
        <v>185.38875000000002</v>
      </c>
      <c r="S18" s="68">
        <f t="shared" si="12"/>
        <v>319.95</v>
      </c>
      <c r="T18" s="68">
        <f t="shared" si="13"/>
        <v>431.32499999999999</v>
      </c>
      <c r="U18" s="68">
        <f t="shared" si="14"/>
        <v>506.25</v>
      </c>
      <c r="V18" s="68">
        <f t="shared" si="15"/>
        <v>573.58124999999995</v>
      </c>
      <c r="W18" s="17">
        <f t="shared" si="16"/>
        <v>506.25</v>
      </c>
    </row>
    <row r="19" spans="1:25" x14ac:dyDescent="0.3">
      <c r="A19" s="69" t="s">
        <v>57</v>
      </c>
      <c r="B19" s="63">
        <f t="shared" si="0"/>
        <v>109.45567410714285</v>
      </c>
      <c r="C19" s="63">
        <f t="shared" si="1"/>
        <v>5.4727837053571449</v>
      </c>
      <c r="D19" s="64">
        <f>((R19+R19*$K$2/100)/$J$1)*$O$1+3</f>
        <v>114.9284578125</v>
      </c>
      <c r="E19" s="63">
        <f t="shared" si="3"/>
        <v>185.87601190476187</v>
      </c>
      <c r="F19" s="63">
        <f t="shared" si="4"/>
        <v>9.2938005952380944</v>
      </c>
      <c r="G19" s="64">
        <f>((S19+S19*$K$2/100)/$J$1)*$O$1+2</f>
        <v>195.16981249999998</v>
      </c>
      <c r="H19" s="65">
        <f t="shared" si="5"/>
        <v>248.01187499999997</v>
      </c>
      <c r="I19" s="65">
        <f t="shared" si="6"/>
        <v>12.400593749999999</v>
      </c>
      <c r="J19" s="64">
        <f>((T19+T19*$K$2/100)/$J$1)*$O$1</f>
        <v>260.41246874999996</v>
      </c>
      <c r="K19" s="65">
        <f t="shared" si="7"/>
        <v>290.14136904761904</v>
      </c>
      <c r="L19" s="65">
        <f t="shared" si="8"/>
        <v>14.507068452380953</v>
      </c>
      <c r="M19" s="64">
        <f>((U19+U19*$K$2/100)/$J$1)*$O$1-1</f>
        <v>304.6484375</v>
      </c>
      <c r="N19" s="66">
        <f t="shared" si="9"/>
        <v>328.85683779761894</v>
      </c>
      <c r="O19" s="66">
        <f t="shared" si="10"/>
        <v>16.442841889880949</v>
      </c>
      <c r="P19" s="64">
        <f>((V19+V19*$K$2/100)/$J$1)*$O$1-1</f>
        <v>345.29967968749992</v>
      </c>
      <c r="Q19" s="67"/>
      <c r="R19" s="68">
        <f t="shared" si="11"/>
        <v>185.38875000000002</v>
      </c>
      <c r="S19" s="68">
        <f t="shared" si="12"/>
        <v>319.95</v>
      </c>
      <c r="T19" s="68">
        <f t="shared" si="13"/>
        <v>431.32499999999999</v>
      </c>
      <c r="U19" s="68">
        <f t="shared" si="14"/>
        <v>506.25</v>
      </c>
      <c r="V19" s="68">
        <f t="shared" si="15"/>
        <v>573.58124999999995</v>
      </c>
      <c r="W19" s="17">
        <f t="shared" si="16"/>
        <v>506.25</v>
      </c>
    </row>
    <row r="20" spans="1:25" x14ac:dyDescent="0.3">
      <c r="A20" s="12"/>
      <c r="B20" s="63"/>
      <c r="C20" s="63"/>
      <c r="D20" s="64"/>
      <c r="E20" s="63"/>
      <c r="F20" s="63"/>
      <c r="G20" s="64"/>
      <c r="H20" s="65"/>
      <c r="I20" s="65"/>
      <c r="J20" s="64"/>
      <c r="K20" s="65"/>
      <c r="L20" s="65"/>
      <c r="M20" s="64"/>
      <c r="N20" s="66"/>
      <c r="O20" s="66"/>
      <c r="P20" s="64"/>
      <c r="Q20" s="67"/>
      <c r="R20" s="68"/>
      <c r="S20" s="68"/>
      <c r="T20" s="68"/>
      <c r="U20" s="68"/>
      <c r="V20" s="68"/>
      <c r="W20" s="45"/>
    </row>
    <row r="21" spans="1:25" x14ac:dyDescent="0.3">
      <c r="A21" s="12"/>
      <c r="B21" s="63"/>
      <c r="C21" s="63"/>
      <c r="D21" s="64"/>
      <c r="E21" s="63"/>
      <c r="F21" s="63"/>
      <c r="G21" s="64"/>
      <c r="H21" s="65"/>
      <c r="I21" s="65"/>
      <c r="J21" s="64"/>
      <c r="K21" s="65"/>
      <c r="L21" s="65"/>
      <c r="M21" s="64"/>
      <c r="N21" s="66"/>
      <c r="O21" s="66"/>
      <c r="P21" s="64"/>
      <c r="Q21" s="67"/>
      <c r="R21" s="68"/>
      <c r="S21" s="68"/>
      <c r="T21" s="68"/>
      <c r="U21" s="68"/>
      <c r="V21" s="68"/>
      <c r="W21" s="45"/>
    </row>
    <row r="22" spans="1:25" x14ac:dyDescent="0.3">
      <c r="A22" s="12"/>
      <c r="B22" s="63"/>
      <c r="C22" s="63"/>
      <c r="D22" s="64"/>
      <c r="E22" s="63"/>
      <c r="F22" s="63"/>
      <c r="G22" s="64"/>
      <c r="H22" s="65"/>
      <c r="I22" s="65"/>
      <c r="J22" s="64"/>
      <c r="K22" s="65"/>
      <c r="L22" s="65"/>
      <c r="M22" s="64"/>
      <c r="N22" s="66"/>
      <c r="O22" s="66"/>
      <c r="P22" s="64"/>
      <c r="Q22" s="67"/>
      <c r="R22" s="68"/>
      <c r="S22" s="68"/>
      <c r="T22" s="68"/>
      <c r="U22" s="68"/>
      <c r="V22" s="68"/>
      <c r="W22" s="45"/>
    </row>
    <row r="23" spans="1:25" x14ac:dyDescent="0.3">
      <c r="A23" s="12"/>
      <c r="B23" s="63"/>
      <c r="C23" s="63"/>
      <c r="D23" s="64"/>
      <c r="E23" s="63"/>
      <c r="F23" s="63"/>
      <c r="G23" s="64"/>
      <c r="H23" s="65"/>
      <c r="I23" s="65"/>
      <c r="J23" s="64"/>
      <c r="K23" s="65"/>
      <c r="L23" s="65"/>
      <c r="M23" s="64"/>
      <c r="N23" s="66"/>
      <c r="O23" s="66"/>
      <c r="P23" s="64"/>
      <c r="Q23" s="67"/>
      <c r="R23" s="68"/>
      <c r="S23" s="68"/>
      <c r="T23" s="68"/>
      <c r="U23" s="68"/>
      <c r="V23" s="68"/>
      <c r="W23" s="45"/>
    </row>
    <row r="24" spans="1:25" x14ac:dyDescent="0.3">
      <c r="A24" s="12"/>
      <c r="B24" s="63"/>
      <c r="C24" s="63"/>
      <c r="D24" s="64"/>
      <c r="E24" s="63"/>
      <c r="F24" s="63"/>
      <c r="G24" s="64"/>
      <c r="H24" s="65"/>
      <c r="I24" s="65"/>
      <c r="J24" s="64"/>
      <c r="K24" s="65"/>
      <c r="L24" s="65"/>
      <c r="M24" s="64"/>
      <c r="N24" s="66"/>
      <c r="O24" s="66"/>
      <c r="P24" s="64"/>
      <c r="Q24" s="67"/>
      <c r="R24" s="68"/>
      <c r="S24" s="68"/>
      <c r="T24" s="68"/>
      <c r="U24" s="68"/>
      <c r="V24" s="68"/>
      <c r="W24" s="45"/>
    </row>
    <row r="25" spans="1:25" x14ac:dyDescent="0.3">
      <c r="A25" s="12"/>
      <c r="B25" s="63"/>
      <c r="C25" s="63"/>
      <c r="D25" s="64"/>
      <c r="E25" s="63"/>
      <c r="F25" s="63"/>
      <c r="G25" s="64"/>
      <c r="H25" s="65"/>
      <c r="I25" s="65"/>
      <c r="J25" s="64"/>
      <c r="K25" s="65"/>
      <c r="L25" s="65"/>
      <c r="M25" s="64"/>
      <c r="N25" s="66"/>
      <c r="O25" s="66"/>
      <c r="P25" s="64"/>
      <c r="Q25" s="67"/>
      <c r="R25" s="68"/>
      <c r="S25" s="68"/>
      <c r="T25" s="68"/>
      <c r="U25" s="68"/>
      <c r="V25" s="68"/>
      <c r="W25" s="45"/>
    </row>
    <row r="26" spans="1:25" x14ac:dyDescent="0.3">
      <c r="A26" s="12"/>
      <c r="B26" s="63"/>
      <c r="C26" s="63"/>
      <c r="D26" s="64"/>
      <c r="E26" s="63"/>
      <c r="F26" s="63"/>
      <c r="G26" s="64"/>
      <c r="H26" s="65"/>
      <c r="I26" s="65"/>
      <c r="J26" s="64"/>
      <c r="K26" s="65"/>
      <c r="L26" s="65"/>
      <c r="M26" s="64"/>
      <c r="N26" s="66"/>
      <c r="O26" s="66"/>
      <c r="P26" s="64"/>
      <c r="Q26" s="67"/>
      <c r="R26" s="68"/>
      <c r="S26" s="68"/>
      <c r="T26" s="68"/>
      <c r="U26" s="68"/>
      <c r="V26" s="68"/>
      <c r="W26" s="45"/>
    </row>
    <row r="27" spans="1:25" x14ac:dyDescent="0.3">
      <c r="A27" s="12"/>
      <c r="B27" s="63"/>
      <c r="C27" s="63"/>
      <c r="D27" s="64"/>
      <c r="E27" s="63"/>
      <c r="F27" s="63"/>
      <c r="G27" s="64"/>
      <c r="H27" s="65"/>
      <c r="I27" s="65"/>
      <c r="J27" s="64"/>
      <c r="K27" s="65"/>
      <c r="L27" s="65"/>
      <c r="M27" s="64"/>
      <c r="N27" s="66"/>
      <c r="O27" s="66"/>
      <c r="P27" s="64"/>
      <c r="Q27" s="67"/>
      <c r="R27" s="68"/>
      <c r="S27" s="68"/>
      <c r="T27" s="68"/>
      <c r="U27" s="68"/>
      <c r="V27" s="68"/>
      <c r="W27" s="45"/>
    </row>
    <row r="28" spans="1:25" x14ac:dyDescent="0.3">
      <c r="A28" s="12"/>
      <c r="B28" s="63"/>
      <c r="C28" s="63"/>
      <c r="D28" s="64"/>
      <c r="E28" s="63"/>
      <c r="F28" s="63"/>
      <c r="G28" s="64"/>
      <c r="H28" s="65"/>
      <c r="I28" s="65"/>
      <c r="J28" s="64"/>
      <c r="K28" s="65"/>
      <c r="L28" s="65"/>
      <c r="M28" s="64"/>
      <c r="N28" s="66"/>
      <c r="O28" s="66"/>
      <c r="P28" s="64"/>
      <c r="Q28" s="67"/>
      <c r="R28" s="68"/>
      <c r="S28" s="68"/>
      <c r="T28" s="68"/>
      <c r="U28" s="68"/>
      <c r="V28" s="68"/>
      <c r="W28" s="45"/>
    </row>
    <row r="29" spans="1:25" ht="15.75" customHeight="1" x14ac:dyDescent="0.3">
      <c r="A29" s="70"/>
      <c r="B29" s="71"/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 t="s">
        <v>28</v>
      </c>
      <c r="Q29" s="67" t="s">
        <v>28</v>
      </c>
      <c r="R29" s="68" t="s">
        <v>28</v>
      </c>
      <c r="S29" s="68" t="s">
        <v>28</v>
      </c>
      <c r="T29" s="68" t="s">
        <v>28</v>
      </c>
      <c r="U29" s="68" t="s">
        <v>28</v>
      </c>
      <c r="V29" s="68" t="s">
        <v>28</v>
      </c>
      <c r="W29" s="73" t="s">
        <v>28</v>
      </c>
    </row>
    <row r="30" spans="1:25" x14ac:dyDescent="0.3">
      <c r="A30" s="74" t="s">
        <v>58</v>
      </c>
      <c r="B30" s="75"/>
      <c r="C30" s="75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2" t="s">
        <v>28</v>
      </c>
      <c r="Q30" s="67"/>
      <c r="R30" s="68" t="s">
        <v>28</v>
      </c>
      <c r="S30" s="68" t="s">
        <v>28</v>
      </c>
      <c r="T30" s="68" t="s">
        <v>28</v>
      </c>
      <c r="U30" s="68" t="s">
        <v>28</v>
      </c>
      <c r="V30" s="68" t="s">
        <v>28</v>
      </c>
      <c r="W30" s="60"/>
    </row>
    <row r="31" spans="1:25" x14ac:dyDescent="0.3">
      <c r="A31" s="12" t="s">
        <v>10</v>
      </c>
      <c r="B31" s="63">
        <f>VALUE(D31*100/$K$3)</f>
        <v>247.18500000000003</v>
      </c>
      <c r="C31" s="63">
        <f>VALUE(D31*$K$2/$K$3)</f>
        <v>12.359250000000001</v>
      </c>
      <c r="D31" s="77">
        <f t="shared" ref="D31:D32" si="19">(R31+R31*$K$2/100)/$J$1</f>
        <v>259.54425000000003</v>
      </c>
      <c r="E31" s="78">
        <f>VALUE(G31*100/$K$3)</f>
        <v>428.50476190476189</v>
      </c>
      <c r="F31" s="78">
        <f>VALUE(G31*$K$2/$K$3)</f>
        <v>21.425238095238097</v>
      </c>
      <c r="G31" s="64">
        <f>(S31+S31*$K$2/100)/$J$1+2</f>
        <v>449.93</v>
      </c>
      <c r="H31" s="63">
        <f>VALUE(J31*100/$K$3)</f>
        <v>576.05238095238099</v>
      </c>
      <c r="I31" s="63">
        <f>VALUE(J31*$K$2/$K$3)</f>
        <v>28.80261904761905</v>
      </c>
      <c r="J31" s="64">
        <f>(T31+T31*$K$2/100)/$J$1+1</f>
        <v>604.85500000000002</v>
      </c>
      <c r="K31" s="66">
        <f>VALUE(M31*100/$K$3)</f>
        <v>675.95238095238096</v>
      </c>
      <c r="L31" s="66">
        <f>VALUE(M31*$K$2/$K$3)</f>
        <v>33.797619047619051</v>
      </c>
      <c r="M31" s="79">
        <f>(U31+U31*$K$2/100)/$J$1+1</f>
        <v>709.75</v>
      </c>
      <c r="N31" s="66">
        <f>VALUE(P31*100/$K$3)</f>
        <v>766.6797619047619</v>
      </c>
      <c r="O31" s="66">
        <f>VALUE(P31*$K$2/$K$3)</f>
        <v>38.333988095238091</v>
      </c>
      <c r="P31" s="64">
        <f>(V31+V31*$K$2/100)/$J$1+2</f>
        <v>805.01374999999996</v>
      </c>
      <c r="Q31" s="67"/>
      <c r="R31" s="68">
        <f>W31*$S$1</f>
        <v>247.18500000000003</v>
      </c>
      <c r="S31" s="68">
        <f>W31*$S$2</f>
        <v>426.6</v>
      </c>
      <c r="T31" s="68">
        <f>W31*$U$1</f>
        <v>575.1</v>
      </c>
      <c r="U31" s="68">
        <f>W31*$U$2</f>
        <v>675</v>
      </c>
      <c r="V31" s="68">
        <f>W31*$W$1</f>
        <v>764.77499999999998</v>
      </c>
      <c r="W31" s="17">
        <v>675</v>
      </c>
      <c r="Y31">
        <v>450</v>
      </c>
    </row>
    <row r="32" spans="1:25" ht="14.25" customHeight="1" x14ac:dyDescent="0.3">
      <c r="A32" s="69" t="s">
        <v>69</v>
      </c>
      <c r="B32" s="63">
        <f t="shared" ref="B32:B44" si="20">VALUE(D32*100/$K$3)</f>
        <v>247.18500000000003</v>
      </c>
      <c r="C32" s="63">
        <f t="shared" ref="C32:C44" si="21">VALUE(D32*$K$2/$K$3)</f>
        <v>12.359250000000001</v>
      </c>
      <c r="D32" s="77">
        <f t="shared" si="19"/>
        <v>259.54425000000003</v>
      </c>
      <c r="E32" s="78">
        <f t="shared" ref="E32:E44" si="22">VALUE(G32*100/$K$3)</f>
        <v>428.50476190476189</v>
      </c>
      <c r="F32" s="78">
        <f t="shared" ref="F32:F44" si="23">VALUE(G32*$K$2/$K$3)</f>
        <v>21.425238095238097</v>
      </c>
      <c r="G32" s="64">
        <f>(S32+S32*$K$2/100)/$J$1+2</f>
        <v>449.93</v>
      </c>
      <c r="H32" s="63">
        <f t="shared" ref="H32:H44" si="24">VALUE(J32*100/$K$3)</f>
        <v>576.05238095238099</v>
      </c>
      <c r="I32" s="63">
        <f t="shared" ref="I32:I44" si="25">VALUE(J32*$K$2/$K$3)</f>
        <v>28.80261904761905</v>
      </c>
      <c r="J32" s="64">
        <f>(T32+T32*$K$2/100)/$J$1+1</f>
        <v>604.85500000000002</v>
      </c>
      <c r="K32" s="66">
        <f t="shared" ref="K32:K44" si="26">VALUE(M32*100/$K$3)</f>
        <v>675.95238095238096</v>
      </c>
      <c r="L32" s="66">
        <f t="shared" ref="L32:L44" si="27">VALUE(M32*$K$2/$K$3)</f>
        <v>33.797619047619051</v>
      </c>
      <c r="M32" s="79">
        <f>(U32+U32*$K$2/100)/$J$1+1</f>
        <v>709.75</v>
      </c>
      <c r="N32" s="66">
        <f t="shared" ref="N32:N44" si="28">VALUE(P32*100/$K$3)</f>
        <v>766.6797619047619</v>
      </c>
      <c r="O32" s="66">
        <f t="shared" ref="O32:O44" si="29">VALUE(P32*$K$2/$K$3)</f>
        <v>38.333988095238091</v>
      </c>
      <c r="P32" s="64">
        <f>(V32+V32*$K$2/100)/$J$1+2</f>
        <v>805.01374999999996</v>
      </c>
      <c r="Q32" s="67"/>
      <c r="R32" s="68">
        <f t="shared" ref="R32:R44" si="30">W32*$S$1</f>
        <v>247.18500000000003</v>
      </c>
      <c r="S32" s="68">
        <f t="shared" ref="S32:S44" si="31">W32*$S$2</f>
        <v>426.6</v>
      </c>
      <c r="T32" s="68">
        <f t="shared" ref="T32:T44" si="32">W32*$U$1</f>
        <v>575.1</v>
      </c>
      <c r="U32" s="68">
        <f t="shared" ref="U32:U44" si="33">W32*$U$2</f>
        <v>675</v>
      </c>
      <c r="V32" s="68">
        <f t="shared" ref="V32:V44" si="34">W32*$W$1</f>
        <v>764.77499999999998</v>
      </c>
      <c r="W32" s="17">
        <v>675</v>
      </c>
      <c r="Y32">
        <v>452</v>
      </c>
    </row>
    <row r="33" spans="1:25" x14ac:dyDescent="0.3">
      <c r="A33" s="12" t="s">
        <v>14</v>
      </c>
      <c r="B33" s="63">
        <f t="shared" si="20"/>
        <v>371.729880952381</v>
      </c>
      <c r="C33" s="63">
        <f t="shared" si="21"/>
        <v>18.586494047619052</v>
      </c>
      <c r="D33" s="64">
        <f>(R33+R33*$K$2/100)/$J$1+1</f>
        <v>390.31637500000005</v>
      </c>
      <c r="E33" s="78">
        <f t="shared" si="22"/>
        <v>642.75714285714287</v>
      </c>
      <c r="F33" s="78">
        <f t="shared" si="23"/>
        <v>32.137857142857143</v>
      </c>
      <c r="G33" s="64">
        <f>(S33+S33*$K$2/100)/$J$1+3</f>
        <v>674.89499999999998</v>
      </c>
      <c r="H33" s="63">
        <f t="shared" si="24"/>
        <v>871.22142857142853</v>
      </c>
      <c r="I33" s="63">
        <f t="shared" si="25"/>
        <v>43.561071428571431</v>
      </c>
      <c r="J33" s="64">
        <f>(T33+T33*$K$2/100)/$J$1+9</f>
        <v>914.78250000000003</v>
      </c>
      <c r="K33" s="66">
        <f t="shared" si="26"/>
        <v>1014.4047619047619</v>
      </c>
      <c r="L33" s="66">
        <f t="shared" si="27"/>
        <v>50.720238095238095</v>
      </c>
      <c r="M33" s="79">
        <f>(U33+U33*$K$2/100)/$J$1+2</f>
        <v>1065.125</v>
      </c>
      <c r="N33" s="66">
        <f t="shared" si="28"/>
        <v>1147.1624999999999</v>
      </c>
      <c r="O33" s="66">
        <f t="shared" si="29"/>
        <v>57.358124999999994</v>
      </c>
      <c r="P33" s="64">
        <f>(V33+V33*$K$2/100)/$J$1</f>
        <v>1204.5206249999999</v>
      </c>
      <c r="Q33" s="67"/>
      <c r="R33" s="68">
        <f t="shared" si="30"/>
        <v>370.77750000000003</v>
      </c>
      <c r="S33" s="68">
        <f t="shared" si="31"/>
        <v>639.9</v>
      </c>
      <c r="T33" s="68">
        <f t="shared" si="32"/>
        <v>862.65</v>
      </c>
      <c r="U33" s="68">
        <f t="shared" si="33"/>
        <v>1012.5</v>
      </c>
      <c r="V33" s="68">
        <f t="shared" si="34"/>
        <v>1147.1624999999999</v>
      </c>
      <c r="W33" s="80">
        <v>1012.5</v>
      </c>
      <c r="Y33">
        <v>475</v>
      </c>
    </row>
    <row r="34" spans="1:25" ht="15" customHeight="1" x14ac:dyDescent="0.3">
      <c r="A34" s="69" t="s">
        <v>70</v>
      </c>
      <c r="B34" s="63">
        <f t="shared" si="20"/>
        <v>371.729880952381</v>
      </c>
      <c r="C34" s="63">
        <f t="shared" si="21"/>
        <v>18.586494047619052</v>
      </c>
      <c r="D34" s="64">
        <f>(R34+R34*$K$2/100)/$J$1+1</f>
        <v>390.31637500000005</v>
      </c>
      <c r="E34" s="78">
        <f t="shared" si="22"/>
        <v>642.75714285714287</v>
      </c>
      <c r="F34" s="78">
        <f t="shared" si="23"/>
        <v>32.137857142857143</v>
      </c>
      <c r="G34" s="64">
        <f>(S34+S34*$K$2/100)/$J$1+3</f>
        <v>674.89499999999998</v>
      </c>
      <c r="H34" s="63">
        <f t="shared" si="24"/>
        <v>871.22142857142853</v>
      </c>
      <c r="I34" s="63">
        <f t="shared" si="25"/>
        <v>43.561071428571431</v>
      </c>
      <c r="J34" s="64">
        <f>(T34+T34*$K$2/100)/$J$1+9</f>
        <v>914.78250000000003</v>
      </c>
      <c r="K34" s="66">
        <f t="shared" si="26"/>
        <v>1014.4047619047619</v>
      </c>
      <c r="L34" s="66">
        <f t="shared" si="27"/>
        <v>50.720238095238095</v>
      </c>
      <c r="M34" s="79">
        <f>(U34+U34*$K$2/100)/$J$1+2</f>
        <v>1065.125</v>
      </c>
      <c r="N34" s="66">
        <f t="shared" si="28"/>
        <v>1147.1624999999999</v>
      </c>
      <c r="O34" s="66">
        <f t="shared" si="29"/>
        <v>57.358124999999994</v>
      </c>
      <c r="P34" s="64">
        <f>(V34+V34*$K$2/100)/$J$1</f>
        <v>1204.5206249999999</v>
      </c>
      <c r="Q34" s="67"/>
      <c r="R34" s="68">
        <f t="shared" si="30"/>
        <v>370.77750000000003</v>
      </c>
      <c r="S34" s="68">
        <f t="shared" si="31"/>
        <v>639.9</v>
      </c>
      <c r="T34" s="68">
        <f t="shared" si="32"/>
        <v>862.65</v>
      </c>
      <c r="U34" s="68">
        <f t="shared" si="33"/>
        <v>1012.5</v>
      </c>
      <c r="V34" s="68">
        <f t="shared" si="34"/>
        <v>1147.1624999999999</v>
      </c>
      <c r="W34" s="80">
        <v>1012.5</v>
      </c>
      <c r="Y34">
        <v>480</v>
      </c>
    </row>
    <row r="35" spans="1:25" ht="14.25" customHeight="1" x14ac:dyDescent="0.3">
      <c r="A35" s="12" t="s">
        <v>18</v>
      </c>
      <c r="B35" s="63">
        <f t="shared" si="20"/>
        <v>418.64166666666665</v>
      </c>
      <c r="C35" s="63">
        <f t="shared" si="21"/>
        <v>20.932083333333335</v>
      </c>
      <c r="D35" s="64">
        <f>(R35+R35*$K$2/100)/$J$1+7</f>
        <v>439.57375000000002</v>
      </c>
      <c r="E35" s="78">
        <f t="shared" si="22"/>
        <v>713.85714285714289</v>
      </c>
      <c r="F35" s="78">
        <f t="shared" si="23"/>
        <v>35.692857142857143</v>
      </c>
      <c r="G35" s="64">
        <f>(S35+S35*$K$2/100)/$J$1+3</f>
        <v>749.55</v>
      </c>
      <c r="H35" s="63">
        <f t="shared" si="24"/>
        <v>1009.9285714285714</v>
      </c>
      <c r="I35" s="63">
        <f t="shared" si="25"/>
        <v>50.496428571428574</v>
      </c>
      <c r="J35" s="64">
        <f>(T35+T35*$K$2/100)/$J$1+54</f>
        <v>1060.425</v>
      </c>
      <c r="K35" s="66">
        <f t="shared" si="26"/>
        <v>1190.7142857142858</v>
      </c>
      <c r="L35" s="66">
        <f t="shared" si="27"/>
        <v>59.535714285714285</v>
      </c>
      <c r="M35" s="79">
        <f>(U35+U35*$K$2/100)/$J$1+69</f>
        <v>1250.25</v>
      </c>
      <c r="N35" s="66">
        <f t="shared" si="28"/>
        <v>1338.4345238095239</v>
      </c>
      <c r="O35" s="66">
        <f t="shared" si="29"/>
        <v>66.921726190476193</v>
      </c>
      <c r="P35" s="64">
        <f>(V35+V35*$K$2/100)/$J$1+67</f>
        <v>1405.35625</v>
      </c>
      <c r="Q35" s="67"/>
      <c r="R35" s="68">
        <f t="shared" si="30"/>
        <v>411.97500000000002</v>
      </c>
      <c r="S35" s="68">
        <f t="shared" si="31"/>
        <v>711</v>
      </c>
      <c r="T35" s="68">
        <f t="shared" si="32"/>
        <v>958.5</v>
      </c>
      <c r="U35" s="68">
        <f t="shared" si="33"/>
        <v>1125</v>
      </c>
      <c r="V35" s="68">
        <f t="shared" si="34"/>
        <v>1274.625</v>
      </c>
      <c r="W35" s="80">
        <v>1125</v>
      </c>
      <c r="Y35">
        <v>850</v>
      </c>
    </row>
    <row r="36" spans="1:25" x14ac:dyDescent="0.3">
      <c r="A36" s="12" t="s">
        <v>19</v>
      </c>
      <c r="B36" s="63">
        <f t="shared" si="20"/>
        <v>371.729880952381</v>
      </c>
      <c r="C36" s="63">
        <f t="shared" si="21"/>
        <v>18.586494047619052</v>
      </c>
      <c r="D36" s="64">
        <f>(R36+R36*$K$2/100)/$J$1+1</f>
        <v>390.31637500000005</v>
      </c>
      <c r="E36" s="78">
        <f t="shared" si="22"/>
        <v>642.75714285714287</v>
      </c>
      <c r="F36" s="78">
        <f t="shared" si="23"/>
        <v>32.137857142857143</v>
      </c>
      <c r="G36" s="64">
        <f>(S36+S36*$K$2/100)/$J$1+3</f>
        <v>674.89499999999998</v>
      </c>
      <c r="H36" s="63">
        <f t="shared" si="24"/>
        <v>871.22142857142853</v>
      </c>
      <c r="I36" s="63">
        <f t="shared" si="25"/>
        <v>43.561071428571431</v>
      </c>
      <c r="J36" s="64">
        <f>(T36+T36*$K$2/100)/$J$1+9</f>
        <v>914.78250000000003</v>
      </c>
      <c r="K36" s="66">
        <f t="shared" si="26"/>
        <v>1014.4047619047619</v>
      </c>
      <c r="L36" s="66">
        <f t="shared" si="27"/>
        <v>50.720238095238095</v>
      </c>
      <c r="M36" s="79">
        <f>(U36+U36*$K$2/100)/$J$1+2</f>
        <v>1065.125</v>
      </c>
      <c r="N36" s="66">
        <f t="shared" si="28"/>
        <v>1151.9244047619047</v>
      </c>
      <c r="O36" s="66">
        <f t="shared" si="29"/>
        <v>57.596220238095235</v>
      </c>
      <c r="P36" s="64">
        <f>(V36+V36*$K$2/100)/$J$1+5</f>
        <v>1209.5206249999999</v>
      </c>
      <c r="Q36" s="67"/>
      <c r="R36" s="68">
        <f t="shared" si="30"/>
        <v>370.77750000000003</v>
      </c>
      <c r="S36" s="68">
        <f t="shared" si="31"/>
        <v>639.9</v>
      </c>
      <c r="T36" s="68">
        <f t="shared" si="32"/>
        <v>862.65</v>
      </c>
      <c r="U36" s="68">
        <f t="shared" si="33"/>
        <v>1012.5</v>
      </c>
      <c r="V36" s="68">
        <f t="shared" si="34"/>
        <v>1147.1624999999999</v>
      </c>
      <c r="W36" s="17">
        <v>1012.5</v>
      </c>
      <c r="Y36">
        <v>1000</v>
      </c>
    </row>
    <row r="37" spans="1:25" ht="15.75" customHeight="1" x14ac:dyDescent="0.3">
      <c r="A37" s="12" t="s">
        <v>20</v>
      </c>
      <c r="B37" s="63">
        <f t="shared" si="20"/>
        <v>309.05501190476195</v>
      </c>
      <c r="C37" s="63">
        <f t="shared" si="21"/>
        <v>15.452750595238095</v>
      </c>
      <c r="D37" s="64">
        <f>(R37+R37*$K$2/100)/$J$1+2</f>
        <v>324.50776250000001</v>
      </c>
      <c r="E37" s="78">
        <f t="shared" si="22"/>
        <v>523.4233333333334</v>
      </c>
      <c r="F37" s="78">
        <f t="shared" si="23"/>
        <v>26.171166666666668</v>
      </c>
      <c r="G37" s="64">
        <f>(S37+S37*$K$2/100)/$J$1-7</f>
        <v>549.59450000000004</v>
      </c>
      <c r="H37" s="63">
        <f t="shared" si="24"/>
        <v>714.61500000000001</v>
      </c>
      <c r="I37" s="63">
        <f t="shared" si="25"/>
        <v>35.73075</v>
      </c>
      <c r="J37" s="64">
        <f>(T37+T37*$K$2/100)/$J$1</f>
        <v>750.34574999999995</v>
      </c>
      <c r="K37" s="66">
        <f t="shared" si="26"/>
        <v>880.65476190476193</v>
      </c>
      <c r="L37" s="66">
        <f t="shared" si="27"/>
        <v>44.032738095238095</v>
      </c>
      <c r="M37" s="79">
        <f>(U37+U37*$K$2/100)/$J$1+44</f>
        <v>924.6875</v>
      </c>
      <c r="N37" s="66">
        <f t="shared" si="28"/>
        <v>990.30375000000015</v>
      </c>
      <c r="O37" s="66">
        <f t="shared" si="29"/>
        <v>49.51518750000001</v>
      </c>
      <c r="P37" s="64">
        <f>(V37+V37*$K$2/100)/$J$1+42</f>
        <v>1039.8189375000002</v>
      </c>
      <c r="Q37" s="67"/>
      <c r="R37" s="68">
        <f t="shared" si="30"/>
        <v>307.15025000000003</v>
      </c>
      <c r="S37" s="68">
        <f t="shared" si="31"/>
        <v>530.09</v>
      </c>
      <c r="T37" s="68">
        <f t="shared" si="32"/>
        <v>714.61500000000001</v>
      </c>
      <c r="U37" s="68">
        <f t="shared" si="33"/>
        <v>838.75</v>
      </c>
      <c r="V37" s="68">
        <f t="shared" si="34"/>
        <v>950.30375000000004</v>
      </c>
      <c r="W37" s="17">
        <v>838.75</v>
      </c>
      <c r="Y37">
        <v>525</v>
      </c>
    </row>
    <row r="38" spans="1:25" x14ac:dyDescent="0.3">
      <c r="A38" s="12" t="s">
        <v>21</v>
      </c>
      <c r="B38" s="63">
        <f t="shared" si="20"/>
        <v>309.05501190476195</v>
      </c>
      <c r="C38" s="63">
        <f t="shared" si="21"/>
        <v>15.452750595238095</v>
      </c>
      <c r="D38" s="64">
        <f>(R38+R38*$K$2/100)/$J$1+2</f>
        <v>324.50776250000001</v>
      </c>
      <c r="E38" s="78">
        <f t="shared" si="22"/>
        <v>523.4233333333334</v>
      </c>
      <c r="F38" s="78">
        <f t="shared" si="23"/>
        <v>26.171166666666668</v>
      </c>
      <c r="G38" s="64">
        <f>(S38+S38*$K$2/100)/$J$1-7</f>
        <v>549.59450000000004</v>
      </c>
      <c r="H38" s="63">
        <f t="shared" si="24"/>
        <v>714.61500000000001</v>
      </c>
      <c r="I38" s="63">
        <f t="shared" si="25"/>
        <v>35.73075</v>
      </c>
      <c r="J38" s="64">
        <f>(T38+T38*$K$2/100)/$J$1</f>
        <v>750.34574999999995</v>
      </c>
      <c r="K38" s="66">
        <f t="shared" si="26"/>
        <v>880.65476190476193</v>
      </c>
      <c r="L38" s="66">
        <f t="shared" si="27"/>
        <v>44.032738095238095</v>
      </c>
      <c r="M38" s="79">
        <f>(U38+U38*$K$2/100)/$J$1+44</f>
        <v>924.6875</v>
      </c>
      <c r="N38" s="66">
        <f t="shared" si="28"/>
        <v>990.30375000000015</v>
      </c>
      <c r="O38" s="66">
        <f t="shared" si="29"/>
        <v>49.51518750000001</v>
      </c>
      <c r="P38" s="64">
        <f>(V38+V38*$K$2/100)/$J$1+42</f>
        <v>1039.8189375000002</v>
      </c>
      <c r="Q38" s="67"/>
      <c r="R38" s="68">
        <f t="shared" si="30"/>
        <v>307.15025000000003</v>
      </c>
      <c r="S38" s="68">
        <f t="shared" si="31"/>
        <v>530.09</v>
      </c>
      <c r="T38" s="68">
        <f t="shared" si="32"/>
        <v>714.61500000000001</v>
      </c>
      <c r="U38" s="68">
        <f t="shared" si="33"/>
        <v>838.75</v>
      </c>
      <c r="V38" s="68">
        <f t="shared" si="34"/>
        <v>950.30375000000004</v>
      </c>
      <c r="W38" s="17">
        <v>838.75</v>
      </c>
      <c r="Y38">
        <v>550</v>
      </c>
    </row>
    <row r="39" spans="1:25" x14ac:dyDescent="0.3">
      <c r="A39" s="12" t="s">
        <v>22</v>
      </c>
      <c r="B39" s="63">
        <f t="shared" si="20"/>
        <v>247.18500000000003</v>
      </c>
      <c r="C39" s="63">
        <f t="shared" si="21"/>
        <v>12.359250000000001</v>
      </c>
      <c r="D39" s="64">
        <f>(R39+R39*$K$2/100)/$J$1</f>
        <v>259.54425000000003</v>
      </c>
      <c r="E39" s="78">
        <f t="shared" si="22"/>
        <v>428.50476190476189</v>
      </c>
      <c r="F39" s="78">
        <f t="shared" si="23"/>
        <v>21.425238095238097</v>
      </c>
      <c r="G39" s="64">
        <f>(S39+S39*$K$2/100)/$J$1+2</f>
        <v>449.93</v>
      </c>
      <c r="H39" s="63">
        <f t="shared" si="24"/>
        <v>595.1</v>
      </c>
      <c r="I39" s="63">
        <f t="shared" si="25"/>
        <v>29.755000000000003</v>
      </c>
      <c r="J39" s="64">
        <f>(T39+T39*$K$2/100)/$J$1+21</f>
        <v>624.85500000000002</v>
      </c>
      <c r="K39" s="66">
        <f t="shared" si="26"/>
        <v>675.95238095238096</v>
      </c>
      <c r="L39" s="66">
        <f t="shared" si="27"/>
        <v>33.797619047619051</v>
      </c>
      <c r="M39" s="79">
        <f>(U39+U39*$K$2/100)/$J$1+1</f>
        <v>709.75</v>
      </c>
      <c r="N39" s="66">
        <f t="shared" si="28"/>
        <v>742.87023809523805</v>
      </c>
      <c r="O39" s="66">
        <f t="shared" si="29"/>
        <v>37.143511904761901</v>
      </c>
      <c r="P39" s="64">
        <f>(V39+V39*$K$2/100)/$J$1-23</f>
        <v>780.01374999999996</v>
      </c>
      <c r="Q39" s="67"/>
      <c r="R39" s="68">
        <f t="shared" si="30"/>
        <v>247.18500000000003</v>
      </c>
      <c r="S39" s="68">
        <f t="shared" si="31"/>
        <v>426.6</v>
      </c>
      <c r="T39" s="68">
        <f t="shared" si="32"/>
        <v>575.1</v>
      </c>
      <c r="U39" s="68">
        <f t="shared" si="33"/>
        <v>675</v>
      </c>
      <c r="V39" s="68">
        <f t="shared" si="34"/>
        <v>764.77499999999998</v>
      </c>
      <c r="W39" s="17">
        <v>675</v>
      </c>
      <c r="Y39">
        <v>540</v>
      </c>
    </row>
    <row r="40" spans="1:25" x14ac:dyDescent="0.3">
      <c r="A40" s="12" t="s">
        <v>55</v>
      </c>
      <c r="B40" s="63">
        <f t="shared" si="20"/>
        <v>304.97214285714284</v>
      </c>
      <c r="C40" s="63">
        <f t="shared" si="21"/>
        <v>15.248607142857143</v>
      </c>
      <c r="D40" s="64">
        <f>(R40+R40*$K$2/100)/$J$1+3</f>
        <v>320.22075000000001</v>
      </c>
      <c r="E40" s="78">
        <f t="shared" si="22"/>
        <v>524.25714285714287</v>
      </c>
      <c r="F40" s="78">
        <f t="shared" si="23"/>
        <v>26.212857142857146</v>
      </c>
      <c r="G40" s="64">
        <f>(S40+S40*$K$2/100)/$J$1+3</f>
        <v>550.47</v>
      </c>
      <c r="H40" s="63">
        <f t="shared" si="24"/>
        <v>709.56666666666672</v>
      </c>
      <c r="I40" s="63">
        <f t="shared" si="25"/>
        <v>35.478333333333332</v>
      </c>
      <c r="J40" s="64">
        <f>(T40+T40*$K$2/100)/$J$1+7</f>
        <v>745.04499999999996</v>
      </c>
      <c r="K40" s="66">
        <f t="shared" si="26"/>
        <v>828.80952380952385</v>
      </c>
      <c r="L40" s="66">
        <f t="shared" si="27"/>
        <v>41.44047619047619</v>
      </c>
      <c r="M40" s="79">
        <f>(U40+U40*$K$2/100)/$J$1+4</f>
        <v>870.25</v>
      </c>
      <c r="N40" s="66">
        <f t="shared" si="28"/>
        <v>924.24880952380954</v>
      </c>
      <c r="O40" s="66">
        <f t="shared" si="29"/>
        <v>46.21244047619048</v>
      </c>
      <c r="P40" s="64">
        <f>(V40+V40*$K$2/100)/$J$1-11</f>
        <v>970.46125000000006</v>
      </c>
      <c r="Q40" s="67"/>
      <c r="R40" s="68">
        <f t="shared" si="30"/>
        <v>302.11500000000001</v>
      </c>
      <c r="S40" s="68">
        <f t="shared" si="31"/>
        <v>521.4</v>
      </c>
      <c r="T40" s="68">
        <f t="shared" si="32"/>
        <v>702.9</v>
      </c>
      <c r="U40" s="68">
        <f t="shared" si="33"/>
        <v>825</v>
      </c>
      <c r="V40" s="68">
        <f t="shared" si="34"/>
        <v>934.72500000000002</v>
      </c>
      <c r="W40" s="17">
        <v>825</v>
      </c>
      <c r="Y40">
        <v>400</v>
      </c>
    </row>
    <row r="41" spans="1:25" x14ac:dyDescent="0.3">
      <c r="A41" s="12" t="s">
        <v>56</v>
      </c>
      <c r="B41" s="63">
        <f t="shared" si="20"/>
        <v>304.97214285714284</v>
      </c>
      <c r="C41" s="63">
        <f t="shared" si="21"/>
        <v>15.248607142857143</v>
      </c>
      <c r="D41" s="64">
        <f>(R41+R41*$K$2/100)/$J$1+3</f>
        <v>320.22075000000001</v>
      </c>
      <c r="E41" s="78">
        <f t="shared" si="22"/>
        <v>524.25714285714287</v>
      </c>
      <c r="F41" s="78">
        <f t="shared" si="23"/>
        <v>26.212857142857146</v>
      </c>
      <c r="G41" s="64">
        <f>(S41+S41*$K$2/100)/$J$1+3</f>
        <v>550.47</v>
      </c>
      <c r="H41" s="63">
        <f t="shared" si="24"/>
        <v>709.56666666666672</v>
      </c>
      <c r="I41" s="63">
        <f t="shared" si="25"/>
        <v>35.478333333333332</v>
      </c>
      <c r="J41" s="64">
        <f>(T41+T41*$K$2/100)/$J$1+7</f>
        <v>745.04499999999996</v>
      </c>
      <c r="K41" s="66">
        <f t="shared" si="26"/>
        <v>828.80952380952385</v>
      </c>
      <c r="L41" s="66">
        <f t="shared" si="27"/>
        <v>41.44047619047619</v>
      </c>
      <c r="M41" s="79">
        <f>(U41+U41*$K$2/100)/$J$1+4</f>
        <v>870.25</v>
      </c>
      <c r="N41" s="66">
        <f t="shared" si="28"/>
        <v>924.24880952380954</v>
      </c>
      <c r="O41" s="66">
        <f t="shared" si="29"/>
        <v>46.21244047619048</v>
      </c>
      <c r="P41" s="64">
        <f>(V41+V41*$K$2/100)/$J$1-11</f>
        <v>970.46125000000006</v>
      </c>
      <c r="Q41" s="67"/>
      <c r="R41" s="68">
        <f t="shared" si="30"/>
        <v>302.11500000000001</v>
      </c>
      <c r="S41" s="68">
        <f t="shared" si="31"/>
        <v>521.4</v>
      </c>
      <c r="T41" s="68">
        <f t="shared" si="32"/>
        <v>702.9</v>
      </c>
      <c r="U41" s="68">
        <f t="shared" si="33"/>
        <v>825</v>
      </c>
      <c r="V41" s="68">
        <f t="shared" si="34"/>
        <v>934.72500000000002</v>
      </c>
      <c r="W41" s="17">
        <v>825</v>
      </c>
      <c r="Y41">
        <v>300</v>
      </c>
    </row>
    <row r="42" spans="1:25" x14ac:dyDescent="0.3">
      <c r="A42" s="12" t="s">
        <v>25</v>
      </c>
      <c r="B42" s="63">
        <f t="shared" si="20"/>
        <v>247.18500000000003</v>
      </c>
      <c r="C42" s="63">
        <f t="shared" si="21"/>
        <v>12.359250000000001</v>
      </c>
      <c r="D42" s="64">
        <f>(R42+R42*$K$2/100)/$J$1</f>
        <v>259.54425000000003</v>
      </c>
      <c r="E42" s="78">
        <f t="shared" si="22"/>
        <v>428.50476190476189</v>
      </c>
      <c r="F42" s="78">
        <f t="shared" si="23"/>
        <v>21.425238095238097</v>
      </c>
      <c r="G42" s="64">
        <f>(S42+S42*$K$2/100)/$J$1+2</f>
        <v>449.93</v>
      </c>
      <c r="H42" s="63">
        <f t="shared" si="24"/>
        <v>576.05238095238099</v>
      </c>
      <c r="I42" s="63">
        <f t="shared" si="25"/>
        <v>28.80261904761905</v>
      </c>
      <c r="J42" s="64">
        <f>(T42+T42*$K$2/100)/$J$1+1</f>
        <v>604.85500000000002</v>
      </c>
      <c r="K42" s="66">
        <f t="shared" si="26"/>
        <v>675.95238095238096</v>
      </c>
      <c r="L42" s="66">
        <f t="shared" si="27"/>
        <v>33.797619047619051</v>
      </c>
      <c r="M42" s="79">
        <f>(U42+U42*$K$2/100)/$J$1+1</f>
        <v>709.75</v>
      </c>
      <c r="N42" s="66">
        <f t="shared" si="28"/>
        <v>761.91785714285709</v>
      </c>
      <c r="O42" s="66">
        <f t="shared" si="29"/>
        <v>38.095892857142857</v>
      </c>
      <c r="P42" s="64">
        <f>(V42+V42*$K$2/100)/$J$1-3</f>
        <v>800.01374999999996</v>
      </c>
      <c r="Q42" s="67"/>
      <c r="R42" s="68">
        <f t="shared" si="30"/>
        <v>247.18500000000003</v>
      </c>
      <c r="S42" s="68">
        <f t="shared" si="31"/>
        <v>426.6</v>
      </c>
      <c r="T42" s="68">
        <f t="shared" si="32"/>
        <v>575.1</v>
      </c>
      <c r="U42" s="68">
        <f t="shared" si="33"/>
        <v>675</v>
      </c>
      <c r="V42" s="68">
        <f t="shared" si="34"/>
        <v>764.77499999999998</v>
      </c>
      <c r="W42" s="17">
        <v>675</v>
      </c>
      <c r="Y42">
        <v>225</v>
      </c>
    </row>
    <row r="43" spans="1:25" x14ac:dyDescent="0.3">
      <c r="A43" s="12" t="s">
        <v>26</v>
      </c>
      <c r="B43" s="63">
        <f t="shared" si="20"/>
        <v>138.3218511904762</v>
      </c>
      <c r="C43" s="63">
        <f t="shared" si="21"/>
        <v>6.9160925595238094</v>
      </c>
      <c r="D43" s="81">
        <f>((R43+R43*$K$2/100)/$J$1)*$O$1-4</f>
        <v>145.23794375</v>
      </c>
      <c r="E43" s="78">
        <f t="shared" si="22"/>
        <v>232.91404761904764</v>
      </c>
      <c r="F43" s="78">
        <f t="shared" si="23"/>
        <v>11.645702380952381</v>
      </c>
      <c r="G43" s="64">
        <f>((S43+S43*$K$2/100)/$J$1)*$O$1-13</f>
        <v>244.55975000000001</v>
      </c>
      <c r="H43" s="63">
        <f t="shared" si="24"/>
        <v>324.01583333333332</v>
      </c>
      <c r="I43" s="63">
        <f t="shared" si="25"/>
        <v>16.200791666666664</v>
      </c>
      <c r="J43" s="64">
        <f>((T43+T43*$K$2/100)/$J$1)*$O$1-7</f>
        <v>340.21662499999996</v>
      </c>
      <c r="K43" s="66">
        <f t="shared" si="26"/>
        <v>370.98214285714278</v>
      </c>
      <c r="L43" s="66">
        <f t="shared" si="27"/>
        <v>18.549107142857142</v>
      </c>
      <c r="M43" s="79">
        <f>((U43+U43*$K$2/100)/$J$1)*$O$1-18</f>
        <v>389.53124999999994</v>
      </c>
      <c r="N43" s="66">
        <f t="shared" si="28"/>
        <v>409.26943452380948</v>
      </c>
      <c r="O43" s="66">
        <f t="shared" si="29"/>
        <v>20.463471726190473</v>
      </c>
      <c r="P43" s="64">
        <f>((V43+V43*$K$2/100)/$J$1)*$O$1-32</f>
        <v>429.73290624999993</v>
      </c>
      <c r="R43" s="68">
        <f t="shared" si="30"/>
        <v>247.18500000000003</v>
      </c>
      <c r="S43" s="68">
        <f t="shared" si="31"/>
        <v>426.6</v>
      </c>
      <c r="T43" s="68">
        <f t="shared" si="32"/>
        <v>575.1</v>
      </c>
      <c r="U43" s="68">
        <f t="shared" si="33"/>
        <v>675</v>
      </c>
      <c r="V43" s="68">
        <f t="shared" si="34"/>
        <v>764.77499999999998</v>
      </c>
      <c r="W43" s="17">
        <v>675</v>
      </c>
      <c r="Y43">
        <v>400</v>
      </c>
    </row>
    <row r="44" spans="1:25" x14ac:dyDescent="0.3">
      <c r="A44" s="69" t="s">
        <v>57</v>
      </c>
      <c r="B44" s="63">
        <f t="shared" si="20"/>
        <v>138.3218511904762</v>
      </c>
      <c r="C44" s="63">
        <f t="shared" si="21"/>
        <v>6.9160925595238094</v>
      </c>
      <c r="D44" s="81">
        <f>((R44+R44*$K$2/100)/$J$1)*$O$1-4</f>
        <v>145.23794375</v>
      </c>
      <c r="E44" s="78">
        <f t="shared" si="22"/>
        <v>232.91404761904764</v>
      </c>
      <c r="F44" s="78">
        <f t="shared" si="23"/>
        <v>11.645702380952381</v>
      </c>
      <c r="G44" s="64">
        <f>((S44+S44*$K$2/100)/$J$1)*$O$1-13</f>
        <v>244.55975000000001</v>
      </c>
      <c r="H44" s="63">
        <f t="shared" si="24"/>
        <v>324.01583333333332</v>
      </c>
      <c r="I44" s="63">
        <f t="shared" si="25"/>
        <v>16.200791666666664</v>
      </c>
      <c r="J44" s="64">
        <f>((T44+T44*$K$2/100)/$J$1)*$O$1-7</f>
        <v>340.21662499999996</v>
      </c>
      <c r="K44" s="66">
        <f t="shared" si="26"/>
        <v>370.98214285714278</v>
      </c>
      <c r="L44" s="66">
        <f t="shared" si="27"/>
        <v>18.549107142857142</v>
      </c>
      <c r="M44" s="79">
        <f>((U44+U44*$K$2/100)/$J$1)*$O$1-18</f>
        <v>389.53124999999994</v>
      </c>
      <c r="N44" s="66">
        <f t="shared" si="28"/>
        <v>409.26943452380948</v>
      </c>
      <c r="O44" s="66">
        <f t="shared" si="29"/>
        <v>20.463471726190473</v>
      </c>
      <c r="P44" s="64">
        <f>((V44+V44*$K$2/100)/$J$1)*$O$1-32</f>
        <v>429.73290624999993</v>
      </c>
      <c r="R44" s="68">
        <f t="shared" si="30"/>
        <v>247.18500000000003</v>
      </c>
      <c r="S44" s="68">
        <f t="shared" si="31"/>
        <v>426.6</v>
      </c>
      <c r="T44" s="68">
        <f t="shared" si="32"/>
        <v>575.1</v>
      </c>
      <c r="U44" s="68">
        <f t="shared" si="33"/>
        <v>675</v>
      </c>
      <c r="V44" s="68">
        <f t="shared" si="34"/>
        <v>764.77499999999998</v>
      </c>
      <c r="W44" s="17">
        <v>675</v>
      </c>
      <c r="Y44">
        <v>400</v>
      </c>
    </row>
    <row r="45" spans="1:25" x14ac:dyDescent="0.3">
      <c r="A45" s="12"/>
      <c r="B45" s="63"/>
      <c r="C45" s="63"/>
      <c r="D45" s="64"/>
      <c r="E45" s="63"/>
      <c r="F45" s="63"/>
      <c r="G45" s="64"/>
      <c r="H45" s="65"/>
      <c r="I45" s="65"/>
      <c r="J45" s="64"/>
      <c r="K45" s="65"/>
      <c r="L45" s="65"/>
      <c r="M45" s="64"/>
      <c r="N45" s="66"/>
      <c r="O45" s="66"/>
      <c r="P45" s="64"/>
      <c r="Q45" s="67"/>
      <c r="R45" s="68"/>
      <c r="S45" s="68"/>
      <c r="T45" s="68"/>
      <c r="U45" s="68"/>
      <c r="V45" s="68"/>
      <c r="W45" s="45"/>
    </row>
    <row r="46" spans="1:25" x14ac:dyDescent="0.3">
      <c r="A46" s="12"/>
      <c r="B46" s="63"/>
      <c r="C46" s="63"/>
      <c r="D46" s="64"/>
      <c r="E46" s="63"/>
      <c r="F46" s="63"/>
      <c r="G46" s="64"/>
      <c r="H46" s="65"/>
      <c r="I46" s="65"/>
      <c r="J46" s="64"/>
      <c r="K46" s="65"/>
      <c r="L46" s="65"/>
      <c r="M46" s="64"/>
      <c r="N46" s="66"/>
      <c r="O46" s="66"/>
      <c r="P46" s="64"/>
      <c r="Q46" s="67"/>
      <c r="R46" s="68"/>
      <c r="S46" s="68"/>
      <c r="T46" s="68"/>
      <c r="U46" s="68"/>
      <c r="V46" s="68"/>
      <c r="W46" s="45"/>
    </row>
    <row r="47" spans="1:25" x14ac:dyDescent="0.3">
      <c r="A47" s="12"/>
      <c r="B47" s="63"/>
      <c r="C47" s="63"/>
      <c r="D47" s="64"/>
      <c r="E47" s="63"/>
      <c r="F47" s="63"/>
      <c r="G47" s="64"/>
      <c r="H47" s="65"/>
      <c r="I47" s="65"/>
      <c r="J47" s="64"/>
      <c r="K47" s="65"/>
      <c r="L47" s="65"/>
      <c r="M47" s="64"/>
      <c r="N47" s="66"/>
      <c r="O47" s="66"/>
      <c r="P47" s="64"/>
      <c r="Q47" s="67"/>
      <c r="R47" s="68"/>
      <c r="S47" s="68"/>
      <c r="T47" s="68"/>
      <c r="U47" s="68"/>
      <c r="V47" s="68"/>
      <c r="W47" s="45"/>
    </row>
    <row r="48" spans="1:25" x14ac:dyDescent="0.3">
      <c r="A48" s="12"/>
      <c r="B48" s="63"/>
      <c r="C48" s="63"/>
      <c r="D48" s="64"/>
      <c r="E48" s="63"/>
      <c r="F48" s="63"/>
      <c r="G48" s="64"/>
      <c r="H48" s="65"/>
      <c r="I48" s="65"/>
      <c r="J48" s="64"/>
      <c r="K48" s="65"/>
      <c r="L48" s="65"/>
      <c r="M48" s="64"/>
      <c r="N48" s="66"/>
      <c r="O48" s="66"/>
      <c r="P48" s="64"/>
      <c r="Q48" s="67"/>
      <c r="R48" s="68"/>
      <c r="S48" s="68"/>
      <c r="T48" s="68"/>
      <c r="U48" s="68"/>
      <c r="V48" s="68"/>
      <c r="W48" s="45"/>
    </row>
    <row r="49" spans="1:23" x14ac:dyDescent="0.3">
      <c r="A49" s="12"/>
      <c r="B49" s="63"/>
      <c r="C49" s="63"/>
      <c r="D49" s="64"/>
      <c r="E49" s="63"/>
      <c r="F49" s="63"/>
      <c r="G49" s="64"/>
      <c r="H49" s="65"/>
      <c r="I49" s="65"/>
      <c r="J49" s="64"/>
      <c r="K49" s="65"/>
      <c r="L49" s="65"/>
      <c r="M49" s="64"/>
      <c r="N49" s="66"/>
      <c r="O49" s="66"/>
      <c r="P49" s="64"/>
      <c r="Q49" s="67"/>
      <c r="R49" s="68"/>
      <c r="S49" s="68"/>
      <c r="T49" s="68"/>
      <c r="U49" s="68"/>
      <c r="V49" s="68"/>
      <c r="W49" s="45"/>
    </row>
    <row r="50" spans="1:23" x14ac:dyDescent="0.3">
      <c r="A50" s="12"/>
      <c r="B50" s="63"/>
      <c r="C50" s="63"/>
      <c r="D50" s="64"/>
      <c r="E50" s="63"/>
      <c r="F50" s="63"/>
      <c r="G50" s="64"/>
      <c r="H50" s="65"/>
      <c r="I50" s="65"/>
      <c r="J50" s="64"/>
      <c r="K50" s="65"/>
      <c r="L50" s="65"/>
      <c r="M50" s="64"/>
      <c r="N50" s="66"/>
      <c r="O50" s="66"/>
      <c r="P50" s="64"/>
      <c r="Q50" s="67"/>
      <c r="R50" s="68"/>
      <c r="S50" s="68"/>
      <c r="T50" s="68"/>
      <c r="U50" s="68"/>
      <c r="V50" s="68"/>
      <c r="W50" s="45"/>
    </row>
    <row r="51" spans="1:23" x14ac:dyDescent="0.3">
      <c r="A51" s="12"/>
      <c r="B51" s="63"/>
      <c r="C51" s="63"/>
      <c r="D51" s="64"/>
      <c r="E51" s="63"/>
      <c r="F51" s="63"/>
      <c r="G51" s="64"/>
      <c r="H51" s="65"/>
      <c r="I51" s="65"/>
      <c r="J51" s="64"/>
      <c r="K51" s="65"/>
      <c r="L51" s="65"/>
      <c r="M51" s="64"/>
      <c r="N51" s="66"/>
      <c r="O51" s="66"/>
      <c r="P51" s="64"/>
      <c r="Q51" s="67"/>
      <c r="R51" s="68"/>
      <c r="S51" s="68"/>
      <c r="T51" s="68"/>
      <c r="U51" s="68"/>
      <c r="V51" s="68"/>
      <c r="W51" s="45"/>
    </row>
    <row r="52" spans="1:23" x14ac:dyDescent="0.3">
      <c r="A52" s="12"/>
      <c r="B52" s="63"/>
      <c r="C52" s="63"/>
      <c r="D52" s="64"/>
      <c r="E52" s="63"/>
      <c r="F52" s="63"/>
      <c r="G52" s="64"/>
      <c r="H52" s="65"/>
      <c r="I52" s="65"/>
      <c r="J52" s="64"/>
      <c r="K52" s="65"/>
      <c r="L52" s="65"/>
      <c r="M52" s="64"/>
      <c r="N52" s="66"/>
      <c r="O52" s="66"/>
      <c r="P52" s="64"/>
      <c r="Q52" s="67"/>
      <c r="R52" s="68"/>
      <c r="S52" s="68"/>
      <c r="T52" s="68"/>
      <c r="U52" s="68"/>
      <c r="V52" s="68"/>
      <c r="W52" s="45"/>
    </row>
    <row r="53" spans="1:23" x14ac:dyDescent="0.3">
      <c r="A53" s="12"/>
      <c r="B53" s="63"/>
      <c r="C53" s="63"/>
      <c r="D53" s="64"/>
      <c r="E53" s="63"/>
      <c r="F53" s="63"/>
      <c r="G53" s="64"/>
      <c r="H53" s="65"/>
      <c r="I53" s="65"/>
      <c r="J53" s="64"/>
      <c r="K53" s="65"/>
      <c r="L53" s="65"/>
      <c r="M53" s="64"/>
      <c r="N53" s="66"/>
      <c r="O53" s="66"/>
      <c r="P53" s="64"/>
      <c r="Q53" s="67"/>
      <c r="R53" s="68"/>
      <c r="S53" s="68"/>
      <c r="T53" s="68"/>
      <c r="U53" s="68"/>
      <c r="V53" s="68"/>
      <c r="W53" s="4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tabSelected="1" workbookViewId="0">
      <selection activeCell="A6" sqref="A6:A19"/>
    </sheetView>
  </sheetViews>
  <sheetFormatPr defaultRowHeight="14.4" x14ac:dyDescent="0.3"/>
  <cols>
    <col min="1" max="1" width="45.88671875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46" t="s">
        <v>65</v>
      </c>
      <c r="B1" s="46"/>
      <c r="C1" s="46"/>
      <c r="D1" s="46"/>
      <c r="E1" s="46"/>
      <c r="F1" s="46"/>
      <c r="G1" s="46"/>
      <c r="H1" s="46" t="s">
        <v>32</v>
      </c>
      <c r="I1" s="47">
        <v>0</v>
      </c>
      <c r="J1" s="46">
        <f>1+I1/100</f>
        <v>1</v>
      </c>
      <c r="K1" s="46"/>
      <c r="L1" s="46"/>
      <c r="M1" s="46"/>
      <c r="N1" s="46"/>
      <c r="O1" s="46">
        <v>0.57499999999999996</v>
      </c>
      <c r="P1" s="46"/>
      <c r="Q1" s="48"/>
      <c r="R1" t="s">
        <v>33</v>
      </c>
      <c r="S1" s="49">
        <v>0.36620000000000003</v>
      </c>
      <c r="T1" t="s">
        <v>34</v>
      </c>
      <c r="U1" s="49">
        <v>0.85199999999999998</v>
      </c>
      <c r="V1" t="s">
        <v>35</v>
      </c>
      <c r="W1" s="49">
        <v>1.133</v>
      </c>
    </row>
    <row r="2" spans="1:23" x14ac:dyDescent="0.3">
      <c r="A2" s="50" t="s">
        <v>62</v>
      </c>
      <c r="B2" s="50"/>
      <c r="C2" s="50"/>
      <c r="D2" s="50"/>
      <c r="E2" s="50"/>
      <c r="F2" s="50"/>
      <c r="G2" s="50"/>
      <c r="H2" s="50"/>
      <c r="I2" s="51" t="s">
        <v>28</v>
      </c>
      <c r="J2" s="52" t="s">
        <v>37</v>
      </c>
      <c r="K2" s="53">
        <v>5</v>
      </c>
      <c r="L2" s="52" t="s">
        <v>38</v>
      </c>
      <c r="M2" s="52">
        <f>1+K2/100</f>
        <v>1.05</v>
      </c>
      <c r="N2" s="52"/>
      <c r="O2" s="52"/>
      <c r="P2" s="54" t="s">
        <v>28</v>
      </c>
      <c r="R2" t="s">
        <v>39</v>
      </c>
      <c r="S2" s="49">
        <v>0.63200000000000001</v>
      </c>
      <c r="T2" t="s">
        <v>40</v>
      </c>
      <c r="U2" s="49">
        <v>1</v>
      </c>
    </row>
    <row r="3" spans="1:23" ht="15" customHeight="1" x14ac:dyDescent="0.4">
      <c r="A3" s="46" t="s">
        <v>41</v>
      </c>
      <c r="B3" s="46"/>
      <c r="C3" s="55">
        <v>1</v>
      </c>
      <c r="D3" s="46">
        <v>1</v>
      </c>
      <c r="E3" s="55">
        <v>1</v>
      </c>
      <c r="F3" s="46">
        <f>1</f>
        <v>1</v>
      </c>
      <c r="G3" s="46" t="s">
        <v>28</v>
      </c>
      <c r="H3" s="55">
        <v>1</v>
      </c>
      <c r="I3" s="56">
        <f>1</f>
        <v>1</v>
      </c>
      <c r="J3" s="46" t="s">
        <v>42</v>
      </c>
      <c r="K3" s="57">
        <f>(100+K2)</f>
        <v>105</v>
      </c>
      <c r="L3" s="55">
        <f>1</f>
        <v>1</v>
      </c>
      <c r="M3" s="46">
        <f>1</f>
        <v>1</v>
      </c>
      <c r="N3" s="55">
        <f>1</f>
        <v>1</v>
      </c>
      <c r="O3" s="46">
        <f>1</f>
        <v>1</v>
      </c>
      <c r="P3" s="46" t="s">
        <v>28</v>
      </c>
      <c r="Q3" s="48"/>
    </row>
    <row r="4" spans="1:23" x14ac:dyDescent="0.3">
      <c r="A4" s="12" t="s">
        <v>43</v>
      </c>
      <c r="B4" s="58" t="s">
        <v>44</v>
      </c>
      <c r="C4" s="58" t="s">
        <v>45</v>
      </c>
      <c r="D4" s="58" t="s">
        <v>28</v>
      </c>
      <c r="E4" s="58" t="s">
        <v>46</v>
      </c>
      <c r="F4" s="58" t="s">
        <v>47</v>
      </c>
      <c r="G4" s="58" t="s">
        <v>28</v>
      </c>
      <c r="H4" s="58" t="s">
        <v>48</v>
      </c>
      <c r="I4" s="58" t="s">
        <v>47</v>
      </c>
      <c r="J4" s="58" t="s">
        <v>28</v>
      </c>
      <c r="K4" s="58" t="s">
        <v>49</v>
      </c>
      <c r="L4" s="58" t="s">
        <v>47</v>
      </c>
      <c r="M4" s="58" t="s">
        <v>28</v>
      </c>
      <c r="N4" s="58" t="s">
        <v>50</v>
      </c>
      <c r="O4" s="58" t="s">
        <v>47</v>
      </c>
      <c r="P4" s="58" t="s">
        <v>28</v>
      </c>
      <c r="Q4" s="59"/>
      <c r="R4" s="60" t="s">
        <v>44</v>
      </c>
      <c r="S4" s="60" t="s">
        <v>46</v>
      </c>
      <c r="T4" s="60" t="s">
        <v>48</v>
      </c>
      <c r="U4" s="60" t="s">
        <v>49</v>
      </c>
      <c r="V4" s="60" t="s">
        <v>50</v>
      </c>
      <c r="W4" s="60" t="s">
        <v>51</v>
      </c>
    </row>
    <row r="5" spans="1:23" x14ac:dyDescent="0.3">
      <c r="A5" s="12" t="s">
        <v>52</v>
      </c>
      <c r="B5" s="12" t="s">
        <v>53</v>
      </c>
      <c r="C5" s="12" t="s">
        <v>3</v>
      </c>
      <c r="D5" s="61" t="s">
        <v>54</v>
      </c>
      <c r="E5" s="61" t="s">
        <v>53</v>
      </c>
      <c r="F5" s="61" t="s">
        <v>3</v>
      </c>
      <c r="G5" s="61" t="s">
        <v>54</v>
      </c>
      <c r="H5" s="61" t="s">
        <v>53</v>
      </c>
      <c r="I5" s="61" t="s">
        <v>3</v>
      </c>
      <c r="J5" s="61" t="s">
        <v>54</v>
      </c>
      <c r="K5" s="61" t="s">
        <v>53</v>
      </c>
      <c r="L5" s="61" t="s">
        <v>3</v>
      </c>
      <c r="M5" s="61" t="s">
        <v>54</v>
      </c>
      <c r="N5" s="61" t="s">
        <v>53</v>
      </c>
      <c r="O5" s="61" t="s">
        <v>3</v>
      </c>
      <c r="P5" s="61" t="s">
        <v>54</v>
      </c>
      <c r="Q5" s="59"/>
      <c r="R5" s="62" t="s">
        <v>45</v>
      </c>
      <c r="S5" s="62" t="s">
        <v>47</v>
      </c>
      <c r="T5" s="62" t="s">
        <v>47</v>
      </c>
      <c r="U5" s="62" t="s">
        <v>47</v>
      </c>
      <c r="V5" s="62" t="s">
        <v>47</v>
      </c>
      <c r="W5" s="62" t="s">
        <v>53</v>
      </c>
    </row>
    <row r="6" spans="1:23" x14ac:dyDescent="0.3">
      <c r="A6" s="12" t="s">
        <v>10</v>
      </c>
      <c r="B6" s="63">
        <f>VALUE(D6*100/$K$3)</f>
        <v>185.38875000000002</v>
      </c>
      <c r="C6" s="63">
        <f>D6-B6</f>
        <v>9.2694375000000093</v>
      </c>
      <c r="D6" s="64">
        <f>(R6+R6*$K$2/100)/$J$1</f>
        <v>194.65818750000003</v>
      </c>
      <c r="E6" s="63">
        <f>VALUE(G6*100/$K$3)</f>
        <v>318.99761904761903</v>
      </c>
      <c r="F6" s="63">
        <f>VALUE(G6*$K$2/$K$3)</f>
        <v>15.949880952380951</v>
      </c>
      <c r="G6" s="64">
        <f>(S6+S6*$K$2/100)/$J$1-1</f>
        <v>334.94749999999999</v>
      </c>
      <c r="H6" s="65">
        <f>VALUE(J6*100/$K$3)</f>
        <v>433.22976190476192</v>
      </c>
      <c r="I6" s="65">
        <f>VALUE(J6*$K$2/$K$3)</f>
        <v>21.661488095238099</v>
      </c>
      <c r="J6" s="64">
        <f>(T6+T6*$K$2/100)/$J$1+2</f>
        <v>454.89125000000001</v>
      </c>
      <c r="K6" s="65">
        <f>VALUE(M6*100/$K$3)</f>
        <v>504.34523809523807</v>
      </c>
      <c r="L6" s="65">
        <f>VALUE(M6*$K$2/$K$3)</f>
        <v>25.217261904761905</v>
      </c>
      <c r="M6" s="64">
        <f>(U6+U6*$K$2/100)/$J$1-2</f>
        <v>529.5625</v>
      </c>
      <c r="N6" s="66">
        <f>VALUE(P6*100/$K$3)</f>
        <v>576.43839285714284</v>
      </c>
      <c r="O6" s="66">
        <f>VALUE(P6*$K$2/$K$3)</f>
        <v>28.821919642857139</v>
      </c>
      <c r="P6" s="64">
        <f>(V6+V6*$K$2/100)/$J$1+3</f>
        <v>605.26031249999994</v>
      </c>
      <c r="Q6" s="67"/>
      <c r="R6" s="68">
        <f>W6*$S$1</f>
        <v>185.38875000000002</v>
      </c>
      <c r="S6" s="68">
        <f>W6*$S$2</f>
        <v>319.95</v>
      </c>
      <c r="T6" s="68">
        <f>W6*$U$1</f>
        <v>431.32499999999999</v>
      </c>
      <c r="U6" s="68">
        <f>W6*$U$2</f>
        <v>506.25</v>
      </c>
      <c r="V6" s="68">
        <f>W6*$W$1</f>
        <v>573.58124999999995</v>
      </c>
      <c r="W6" s="17">
        <f>W31*0.75</f>
        <v>506.25</v>
      </c>
    </row>
    <row r="7" spans="1:23" ht="12" customHeight="1" x14ac:dyDescent="0.3">
      <c r="A7" s="69" t="s">
        <v>69</v>
      </c>
      <c r="B7" s="63">
        <f t="shared" ref="B7:B19" si="0">VALUE(D7*100/$K$3)</f>
        <v>185.38875000000002</v>
      </c>
      <c r="C7" s="63">
        <f t="shared" ref="C7:C19" si="1">D7-B7</f>
        <v>9.2694375000000093</v>
      </c>
      <c r="D7" s="64">
        <f t="shared" ref="D7:D17" si="2">(R7+R7*$K$2/100)/$J$1</f>
        <v>194.65818750000003</v>
      </c>
      <c r="E7" s="63">
        <f t="shared" ref="E7:E19" si="3">VALUE(G7*100/$K$3)</f>
        <v>318.99761904761903</v>
      </c>
      <c r="F7" s="63">
        <f t="shared" ref="F7:F19" si="4">VALUE(G7*$K$2/$K$3)</f>
        <v>15.949880952380951</v>
      </c>
      <c r="G7" s="64">
        <f>(S7+S7*$K$2/100)/$J$1-1</f>
        <v>334.94749999999999</v>
      </c>
      <c r="H7" s="65">
        <f t="shared" ref="H7:H19" si="5">VALUE(J7*100/$K$3)</f>
        <v>433.22976190476192</v>
      </c>
      <c r="I7" s="65">
        <f t="shared" ref="I7:I19" si="6">VALUE(J7*$K$2/$K$3)</f>
        <v>21.661488095238099</v>
      </c>
      <c r="J7" s="64">
        <f>(T7+T7*$K$2/100)/$J$1+2</f>
        <v>454.89125000000001</v>
      </c>
      <c r="K7" s="65">
        <f t="shared" ref="K7:K19" si="7">VALUE(M7*100/$K$3)</f>
        <v>504.34523809523807</v>
      </c>
      <c r="L7" s="65">
        <f t="shared" ref="L7:L19" si="8">VALUE(M7*$K$2/$K$3)</f>
        <v>25.217261904761905</v>
      </c>
      <c r="M7" s="64">
        <f>(U7+U7*$K$2/100)/$J$1-2</f>
        <v>529.5625</v>
      </c>
      <c r="N7" s="66">
        <f t="shared" ref="N7:N19" si="9">VALUE(P7*100/$K$3)</f>
        <v>576.43839285714284</v>
      </c>
      <c r="O7" s="66">
        <f t="shared" ref="O7:O19" si="10">VALUE(P7*$K$2/$K$3)</f>
        <v>28.821919642857139</v>
      </c>
      <c r="P7" s="64">
        <f>(V7+V7*$K$2/100)/$J$1+3</f>
        <v>605.26031249999994</v>
      </c>
      <c r="Q7" s="67"/>
      <c r="R7" s="68">
        <f t="shared" ref="R7:R19" si="11">W7*$S$1</f>
        <v>185.38875000000002</v>
      </c>
      <c r="S7" s="68">
        <f t="shared" ref="S7:S19" si="12">W7*$S$2</f>
        <v>319.95</v>
      </c>
      <c r="T7" s="68">
        <f t="shared" ref="T7:T19" si="13">W7*$U$1</f>
        <v>431.32499999999999</v>
      </c>
      <c r="U7" s="68">
        <f t="shared" ref="U7:U19" si="14">W7*$U$2</f>
        <v>506.25</v>
      </c>
      <c r="V7" s="68">
        <f t="shared" ref="V7:V19" si="15">W7*$W$1</f>
        <v>573.58124999999995</v>
      </c>
      <c r="W7" s="17">
        <f t="shared" ref="W7:W19" si="16">W32*0.75</f>
        <v>506.25</v>
      </c>
    </row>
    <row r="8" spans="1:23" ht="12" customHeight="1" x14ac:dyDescent="0.3">
      <c r="A8" s="12" t="s">
        <v>14</v>
      </c>
      <c r="B8" s="63">
        <f t="shared" si="0"/>
        <v>280.94026785714289</v>
      </c>
      <c r="C8" s="63">
        <f t="shared" si="1"/>
        <v>14.047013392857139</v>
      </c>
      <c r="D8" s="64">
        <f>(R8+R8*$K$2/100)/$J$1+3</f>
        <v>294.98728125000002</v>
      </c>
      <c r="E8" s="63">
        <f t="shared" si="3"/>
        <v>480.87738095238097</v>
      </c>
      <c r="F8" s="63">
        <f t="shared" si="4"/>
        <v>24.043869047619047</v>
      </c>
      <c r="G8" s="64">
        <f>(S8+S8*$K$2/100)/$J$1+1</f>
        <v>504.92124999999999</v>
      </c>
      <c r="H8" s="65">
        <f t="shared" si="5"/>
        <v>647.93988095238092</v>
      </c>
      <c r="I8" s="65">
        <f t="shared" si="6"/>
        <v>32.396994047619046</v>
      </c>
      <c r="J8" s="64">
        <f>(T8+T8*$K$2/100)/$J$1+1</f>
        <v>680.33687499999996</v>
      </c>
      <c r="K8" s="65">
        <f t="shared" si="7"/>
        <v>762.23214285714289</v>
      </c>
      <c r="L8" s="65">
        <f t="shared" si="8"/>
        <v>38.111607142857146</v>
      </c>
      <c r="M8" s="64">
        <f>(U8+U8*$K$2/100)/$J$1+3</f>
        <v>800.34375</v>
      </c>
      <c r="N8" s="66">
        <f t="shared" si="9"/>
        <v>862.27663690476209</v>
      </c>
      <c r="O8" s="66">
        <f t="shared" si="10"/>
        <v>43.113831845238096</v>
      </c>
      <c r="P8" s="64">
        <f>(V8+V8*$K$2/100)/$J$1+2</f>
        <v>905.39046875000008</v>
      </c>
      <c r="Q8" s="67"/>
      <c r="R8" s="68">
        <f t="shared" si="11"/>
        <v>278.083125</v>
      </c>
      <c r="S8" s="68">
        <f t="shared" si="12"/>
        <v>479.92500000000001</v>
      </c>
      <c r="T8" s="68">
        <f t="shared" si="13"/>
        <v>646.98749999999995</v>
      </c>
      <c r="U8" s="68">
        <f t="shared" si="14"/>
        <v>759.375</v>
      </c>
      <c r="V8" s="68">
        <f t="shared" si="15"/>
        <v>860.37187500000005</v>
      </c>
      <c r="W8" s="17">
        <f t="shared" si="16"/>
        <v>759.375</v>
      </c>
    </row>
    <row r="9" spans="1:23" ht="12" customHeight="1" x14ac:dyDescent="0.3">
      <c r="A9" s="69" t="s">
        <v>70</v>
      </c>
      <c r="B9" s="63">
        <f t="shared" si="0"/>
        <v>280.94026785714289</v>
      </c>
      <c r="C9" s="63">
        <f t="shared" si="1"/>
        <v>14.047013392857139</v>
      </c>
      <c r="D9" s="64">
        <f>(R9+R9*$K$2/100)/$J$1+3</f>
        <v>294.98728125000002</v>
      </c>
      <c r="E9" s="63">
        <f t="shared" si="3"/>
        <v>480.87738095238097</v>
      </c>
      <c r="F9" s="63">
        <f t="shared" si="4"/>
        <v>24.043869047619047</v>
      </c>
      <c r="G9" s="64">
        <f>(S9+S9*$K$2/100)/$J$1+1</f>
        <v>504.92124999999999</v>
      </c>
      <c r="H9" s="65">
        <f t="shared" si="5"/>
        <v>647.93988095238092</v>
      </c>
      <c r="I9" s="65">
        <f t="shared" si="6"/>
        <v>32.396994047619046</v>
      </c>
      <c r="J9" s="64">
        <f>(T9+T9*$K$2/100)/$J$1+1</f>
        <v>680.33687499999996</v>
      </c>
      <c r="K9" s="65">
        <f t="shared" si="7"/>
        <v>762.23214285714289</v>
      </c>
      <c r="L9" s="65">
        <f t="shared" si="8"/>
        <v>38.111607142857146</v>
      </c>
      <c r="M9" s="64">
        <f>(U9+U9*$K$2/100)/$J$1+3</f>
        <v>800.34375</v>
      </c>
      <c r="N9" s="66">
        <f t="shared" si="9"/>
        <v>862.27663690476209</v>
      </c>
      <c r="O9" s="66">
        <f t="shared" si="10"/>
        <v>43.113831845238096</v>
      </c>
      <c r="P9" s="64">
        <f>(V9+V9*$K$2/100)/$J$1+2</f>
        <v>905.39046875000008</v>
      </c>
      <c r="Q9" s="67"/>
      <c r="R9" s="68">
        <f t="shared" si="11"/>
        <v>278.083125</v>
      </c>
      <c r="S9" s="68">
        <f t="shared" si="12"/>
        <v>479.92500000000001</v>
      </c>
      <c r="T9" s="68">
        <f t="shared" si="13"/>
        <v>646.98749999999995</v>
      </c>
      <c r="U9" s="68">
        <f t="shared" si="14"/>
        <v>759.375</v>
      </c>
      <c r="V9" s="68">
        <f t="shared" si="15"/>
        <v>860.37187500000005</v>
      </c>
      <c r="W9" s="17">
        <f t="shared" si="16"/>
        <v>759.375</v>
      </c>
    </row>
    <row r="10" spans="1:23" ht="12" customHeight="1" x14ac:dyDescent="0.3">
      <c r="A10" s="12" t="s">
        <v>18</v>
      </c>
      <c r="B10" s="63">
        <f t="shared" si="0"/>
        <v>309.93363095238101</v>
      </c>
      <c r="C10" s="63">
        <f t="shared" si="1"/>
        <v>15.496681547619062</v>
      </c>
      <c r="D10" s="64">
        <f>(R10+R10*$K$2/100)/$J$1+1</f>
        <v>325.43031250000007</v>
      </c>
      <c r="E10" s="63">
        <f t="shared" si="3"/>
        <v>533.25</v>
      </c>
      <c r="F10" s="63">
        <f t="shared" si="4"/>
        <v>26.662500000000001</v>
      </c>
      <c r="G10" s="64">
        <f t="shared" ref="G10" si="17">(S10+S10*$K$2/100)/$J$1</f>
        <v>559.91250000000002</v>
      </c>
      <c r="H10" s="65">
        <f t="shared" si="5"/>
        <v>756.97023809523807</v>
      </c>
      <c r="I10" s="65">
        <f t="shared" si="6"/>
        <v>37.848511904761907</v>
      </c>
      <c r="J10" s="64">
        <f>(T10+T10*$K$2/100)/$J$1+40</f>
        <v>794.81875000000002</v>
      </c>
      <c r="K10" s="65">
        <f t="shared" si="7"/>
        <v>890.41666666666663</v>
      </c>
      <c r="L10" s="65">
        <f t="shared" si="8"/>
        <v>44.520833333333336</v>
      </c>
      <c r="M10" s="64">
        <f>(U10+U10*$K$2/100)/$J$1+49</f>
        <v>934.9375</v>
      </c>
      <c r="N10" s="66">
        <f t="shared" si="9"/>
        <v>995.01636904761915</v>
      </c>
      <c r="O10" s="66">
        <f t="shared" si="10"/>
        <v>49.750818452380955</v>
      </c>
      <c r="P10" s="64">
        <f>(V10+V10*$K$2/100)/$J$1+41</f>
        <v>1044.7671875000001</v>
      </c>
      <c r="Q10" s="67"/>
      <c r="R10" s="68">
        <f t="shared" si="11"/>
        <v>308.98125000000005</v>
      </c>
      <c r="S10" s="68">
        <f t="shared" si="12"/>
        <v>533.25</v>
      </c>
      <c r="T10" s="68">
        <f t="shared" si="13"/>
        <v>718.875</v>
      </c>
      <c r="U10" s="68">
        <f t="shared" si="14"/>
        <v>843.75</v>
      </c>
      <c r="V10" s="68">
        <f t="shared" si="15"/>
        <v>955.96875</v>
      </c>
      <c r="W10" s="17">
        <f t="shared" si="16"/>
        <v>843.75</v>
      </c>
    </row>
    <row r="11" spans="1:23" x14ac:dyDescent="0.3">
      <c r="A11" s="12" t="s">
        <v>19</v>
      </c>
      <c r="B11" s="63">
        <f t="shared" si="0"/>
        <v>280.94026785714289</v>
      </c>
      <c r="C11" s="63">
        <f t="shared" si="1"/>
        <v>14.047013392857139</v>
      </c>
      <c r="D11" s="64">
        <f>(R11+R11*$K$2/100)/$J$1+3</f>
        <v>294.98728125000002</v>
      </c>
      <c r="E11" s="63">
        <f t="shared" si="3"/>
        <v>480.87738095238097</v>
      </c>
      <c r="F11" s="63">
        <f t="shared" si="4"/>
        <v>24.043869047619047</v>
      </c>
      <c r="G11" s="64">
        <f>(S11+S11*$K$2/100)/$J$1+1</f>
        <v>504.92124999999999</v>
      </c>
      <c r="H11" s="65">
        <f t="shared" si="5"/>
        <v>652.70178571428573</v>
      </c>
      <c r="I11" s="65">
        <f t="shared" si="6"/>
        <v>32.635089285714287</v>
      </c>
      <c r="J11" s="64">
        <f>(T11+T11*$K$2/100)/$J$1+6</f>
        <v>685.33687499999996</v>
      </c>
      <c r="K11" s="65">
        <f t="shared" si="7"/>
        <v>757.47023809523807</v>
      </c>
      <c r="L11" s="65">
        <f t="shared" si="8"/>
        <v>37.873511904761905</v>
      </c>
      <c r="M11" s="64">
        <f>(U11+U11*$K$2/100)/$J$1-2</f>
        <v>795.34375</v>
      </c>
      <c r="N11" s="66">
        <f t="shared" si="9"/>
        <v>857.51473214285727</v>
      </c>
      <c r="O11" s="66">
        <f t="shared" si="10"/>
        <v>42.875736607142862</v>
      </c>
      <c r="P11" s="64">
        <f>(V11+V11*$K$2/100)/$J$1-3</f>
        <v>900.39046875000008</v>
      </c>
      <c r="Q11" s="67"/>
      <c r="R11" s="68">
        <f t="shared" si="11"/>
        <v>278.083125</v>
      </c>
      <c r="S11" s="68">
        <f t="shared" si="12"/>
        <v>479.92500000000001</v>
      </c>
      <c r="T11" s="68">
        <f t="shared" si="13"/>
        <v>646.98749999999995</v>
      </c>
      <c r="U11" s="68">
        <f t="shared" si="14"/>
        <v>759.375</v>
      </c>
      <c r="V11" s="68">
        <f t="shared" si="15"/>
        <v>860.37187500000005</v>
      </c>
      <c r="W11" s="17">
        <f t="shared" si="16"/>
        <v>759.375</v>
      </c>
    </row>
    <row r="12" spans="1:23" ht="11.25" customHeight="1" x14ac:dyDescent="0.3">
      <c r="A12" s="12" t="s">
        <v>20</v>
      </c>
      <c r="B12" s="63">
        <f t="shared" si="0"/>
        <v>233.21983035714288</v>
      </c>
      <c r="C12" s="63">
        <f t="shared" si="1"/>
        <v>11.660991517857155</v>
      </c>
      <c r="D12" s="64">
        <f>(R12+R12*$K$2/100)/$J$1+3</f>
        <v>244.88082187500004</v>
      </c>
      <c r="E12" s="63">
        <f t="shared" si="3"/>
        <v>395.66273809523813</v>
      </c>
      <c r="F12" s="63">
        <f t="shared" si="4"/>
        <v>19.783136904761903</v>
      </c>
      <c r="G12" s="64">
        <f>(S12+S12*$K$2/100)/$J$1-2</f>
        <v>415.445875</v>
      </c>
      <c r="H12" s="65">
        <f t="shared" si="5"/>
        <v>537.86601190476188</v>
      </c>
      <c r="I12" s="65">
        <f t="shared" si="6"/>
        <v>26.893300595238092</v>
      </c>
      <c r="J12" s="64">
        <f>(T12+T12*$K$2/100)/$J$1+2</f>
        <v>564.75931249999996</v>
      </c>
      <c r="K12" s="65">
        <f t="shared" si="7"/>
        <v>656.68154761904759</v>
      </c>
      <c r="L12" s="65">
        <f t="shared" si="8"/>
        <v>32.83407738095238</v>
      </c>
      <c r="M12" s="64">
        <f>(U12+U12*$K$2/100)/$J$1+29</f>
        <v>689.515625</v>
      </c>
      <c r="N12" s="66">
        <f t="shared" si="9"/>
        <v>743.20400297619051</v>
      </c>
      <c r="O12" s="66">
        <f t="shared" si="10"/>
        <v>37.160200148809523</v>
      </c>
      <c r="P12" s="64">
        <f>(V12+V12*$K$2/100)/$J$1+32</f>
        <v>780.36420312500002</v>
      </c>
      <c r="Q12" s="67"/>
      <c r="R12" s="68">
        <f t="shared" si="11"/>
        <v>230.36268750000002</v>
      </c>
      <c r="S12" s="68">
        <f t="shared" si="12"/>
        <v>397.5675</v>
      </c>
      <c r="T12" s="68">
        <f t="shared" si="13"/>
        <v>535.96124999999995</v>
      </c>
      <c r="U12" s="68">
        <f t="shared" si="14"/>
        <v>629.0625</v>
      </c>
      <c r="V12" s="68">
        <f t="shared" si="15"/>
        <v>712.72781250000003</v>
      </c>
      <c r="W12" s="17">
        <f t="shared" si="16"/>
        <v>629.0625</v>
      </c>
    </row>
    <row r="13" spans="1:23" x14ac:dyDescent="0.3">
      <c r="A13" s="12" t="s">
        <v>21</v>
      </c>
      <c r="B13" s="63">
        <f t="shared" si="0"/>
        <v>233.21983035714288</v>
      </c>
      <c r="C13" s="63">
        <f t="shared" si="1"/>
        <v>11.660991517857155</v>
      </c>
      <c r="D13" s="64">
        <f>(R13+R13*$K$2/100)/$J$1+3</f>
        <v>244.88082187500004</v>
      </c>
      <c r="E13" s="63">
        <f t="shared" si="3"/>
        <v>395.66273809523813</v>
      </c>
      <c r="F13" s="63">
        <f t="shared" si="4"/>
        <v>19.783136904761903</v>
      </c>
      <c r="G13" s="64">
        <f>(S13+S13*$K$2/100)/$J$1-2</f>
        <v>415.445875</v>
      </c>
      <c r="H13" s="65">
        <f t="shared" si="5"/>
        <v>537.86601190476188</v>
      </c>
      <c r="I13" s="65">
        <f t="shared" si="6"/>
        <v>26.893300595238092</v>
      </c>
      <c r="J13" s="64">
        <f>(T13+T13*$K$2/100)/$J$1+2</f>
        <v>564.75931249999996</v>
      </c>
      <c r="K13" s="65">
        <f t="shared" si="7"/>
        <v>656.68154761904759</v>
      </c>
      <c r="L13" s="65">
        <f t="shared" si="8"/>
        <v>32.83407738095238</v>
      </c>
      <c r="M13" s="64">
        <f>(U13+U13*$K$2/100)/$J$1+29</f>
        <v>689.515625</v>
      </c>
      <c r="N13" s="66">
        <f t="shared" si="9"/>
        <v>743.20400297619051</v>
      </c>
      <c r="O13" s="66">
        <f t="shared" si="10"/>
        <v>37.160200148809523</v>
      </c>
      <c r="P13" s="64">
        <f>(V13+V13*$K$2/100)/$J$1+32</f>
        <v>780.36420312500002</v>
      </c>
      <c r="Q13" s="67"/>
      <c r="R13" s="68">
        <f t="shared" si="11"/>
        <v>230.36268750000002</v>
      </c>
      <c r="S13" s="68">
        <f t="shared" si="12"/>
        <v>397.5675</v>
      </c>
      <c r="T13" s="68">
        <f t="shared" si="13"/>
        <v>535.96124999999995</v>
      </c>
      <c r="U13" s="68">
        <f t="shared" si="14"/>
        <v>629.0625</v>
      </c>
      <c r="V13" s="68">
        <f t="shared" si="15"/>
        <v>712.72781250000003</v>
      </c>
      <c r="W13" s="17">
        <f t="shared" si="16"/>
        <v>629.0625</v>
      </c>
    </row>
    <row r="14" spans="1:23" ht="11.25" customHeight="1" x14ac:dyDescent="0.3">
      <c r="A14" s="12" t="s">
        <v>22</v>
      </c>
      <c r="B14" s="63">
        <f t="shared" si="0"/>
        <v>185.38875000000002</v>
      </c>
      <c r="C14" s="63">
        <f t="shared" si="1"/>
        <v>9.2694375000000093</v>
      </c>
      <c r="D14" s="64">
        <f t="shared" si="2"/>
        <v>194.65818750000003</v>
      </c>
      <c r="E14" s="63">
        <f t="shared" si="3"/>
        <v>318.99761904761903</v>
      </c>
      <c r="F14" s="63">
        <f t="shared" si="4"/>
        <v>15.949880952380951</v>
      </c>
      <c r="G14" s="64">
        <f>(S14+S14*$K$2/100)/$J$1-1</f>
        <v>334.94749999999999</v>
      </c>
      <c r="H14" s="65">
        <f t="shared" si="5"/>
        <v>447.51547619047619</v>
      </c>
      <c r="I14" s="65">
        <f t="shared" si="6"/>
        <v>22.37577380952381</v>
      </c>
      <c r="J14" s="64">
        <f>(T14+T14*$K$2/100)/$J$1+17</f>
        <v>469.89125000000001</v>
      </c>
      <c r="K14" s="65">
        <f t="shared" si="7"/>
        <v>504.34523809523807</v>
      </c>
      <c r="L14" s="65">
        <f t="shared" si="8"/>
        <v>25.217261904761905</v>
      </c>
      <c r="M14" s="64">
        <f>(U14+U14*$K$2/100)/$J$1-2</f>
        <v>529.5625</v>
      </c>
      <c r="N14" s="66">
        <f t="shared" si="9"/>
        <v>562.15267857142851</v>
      </c>
      <c r="O14" s="66">
        <f t="shared" si="10"/>
        <v>28.107633928571428</v>
      </c>
      <c r="P14" s="64">
        <f>(V14+V14*$K$2/100)/$J$1-12</f>
        <v>590.26031249999994</v>
      </c>
      <c r="Q14" s="67"/>
      <c r="R14" s="68">
        <f t="shared" si="11"/>
        <v>185.38875000000002</v>
      </c>
      <c r="S14" s="68">
        <f t="shared" si="12"/>
        <v>319.95</v>
      </c>
      <c r="T14" s="68">
        <f t="shared" si="13"/>
        <v>431.32499999999999</v>
      </c>
      <c r="U14" s="68">
        <f t="shared" si="14"/>
        <v>506.25</v>
      </c>
      <c r="V14" s="68">
        <f t="shared" si="15"/>
        <v>573.58124999999995</v>
      </c>
      <c r="W14" s="17">
        <f t="shared" si="16"/>
        <v>506.25</v>
      </c>
    </row>
    <row r="15" spans="1:23" x14ac:dyDescent="0.3">
      <c r="A15" s="12" t="s">
        <v>55</v>
      </c>
      <c r="B15" s="63">
        <f t="shared" si="0"/>
        <v>228.4910119047619</v>
      </c>
      <c r="C15" s="63">
        <f t="shared" si="1"/>
        <v>11.424550595238117</v>
      </c>
      <c r="D15" s="64">
        <f>(R15+R15*$K$2/100)/$J$1+2</f>
        <v>239.91556250000002</v>
      </c>
      <c r="E15" s="63">
        <f t="shared" si="3"/>
        <v>390.09761904761905</v>
      </c>
      <c r="F15" s="63">
        <f t="shared" si="4"/>
        <v>19.504880952380955</v>
      </c>
      <c r="G15" s="64">
        <f>(S15+S15*$K$2/100)/$J$1-1</f>
        <v>409.60250000000002</v>
      </c>
      <c r="H15" s="65">
        <f t="shared" si="5"/>
        <v>528.12738095238092</v>
      </c>
      <c r="I15" s="65">
        <f t="shared" si="6"/>
        <v>26.406369047619044</v>
      </c>
      <c r="J15" s="64">
        <f>(T15+T15*$K$2/100)/$J$1+1</f>
        <v>554.53374999999994</v>
      </c>
      <c r="K15" s="65">
        <f t="shared" si="7"/>
        <v>618.75</v>
      </c>
      <c r="L15" s="65">
        <f t="shared" si="8"/>
        <v>30.9375</v>
      </c>
      <c r="M15" s="64">
        <f t="shared" ref="M15:M16" si="18">(U15+U15*$K$2/100)/$J$1</f>
        <v>649.6875</v>
      </c>
      <c r="N15" s="66">
        <f t="shared" si="9"/>
        <v>690.56755952380956</v>
      </c>
      <c r="O15" s="66">
        <f t="shared" si="10"/>
        <v>34.528377976190477</v>
      </c>
      <c r="P15" s="64">
        <f>(V15+V15*$K$2/100)/$J$1-11</f>
        <v>725.09593749999999</v>
      </c>
      <c r="Q15" s="67"/>
      <c r="R15" s="68">
        <f t="shared" si="11"/>
        <v>226.58625000000001</v>
      </c>
      <c r="S15" s="68">
        <f t="shared" si="12"/>
        <v>391.05</v>
      </c>
      <c r="T15" s="68">
        <f t="shared" si="13"/>
        <v>527.17499999999995</v>
      </c>
      <c r="U15" s="68">
        <f t="shared" si="14"/>
        <v>618.75</v>
      </c>
      <c r="V15" s="68">
        <f t="shared" si="15"/>
        <v>701.04375000000005</v>
      </c>
      <c r="W15" s="17">
        <f t="shared" si="16"/>
        <v>618.75</v>
      </c>
    </row>
    <row r="16" spans="1:23" x14ac:dyDescent="0.3">
      <c r="A16" s="12" t="s">
        <v>56</v>
      </c>
      <c r="B16" s="63">
        <f t="shared" si="0"/>
        <v>228.4910119047619</v>
      </c>
      <c r="C16" s="63">
        <f t="shared" si="1"/>
        <v>11.424550595238117</v>
      </c>
      <c r="D16" s="64">
        <f>(R16+R16*$K$2/100)/$J$1+2</f>
        <v>239.91556250000002</v>
      </c>
      <c r="E16" s="63">
        <f t="shared" si="3"/>
        <v>390.09761904761905</v>
      </c>
      <c r="F16" s="63">
        <f t="shared" si="4"/>
        <v>19.504880952380955</v>
      </c>
      <c r="G16" s="64">
        <f>(S16+S16*$K$2/100)/$J$1-1</f>
        <v>409.60250000000002</v>
      </c>
      <c r="H16" s="65">
        <f t="shared" si="5"/>
        <v>528.12738095238092</v>
      </c>
      <c r="I16" s="65">
        <f t="shared" si="6"/>
        <v>26.406369047619044</v>
      </c>
      <c r="J16" s="64">
        <f>(T16+T16*$K$2/100)/$J$1+1</f>
        <v>554.53374999999994</v>
      </c>
      <c r="K16" s="65">
        <f t="shared" si="7"/>
        <v>618.75</v>
      </c>
      <c r="L16" s="65">
        <f t="shared" si="8"/>
        <v>30.9375</v>
      </c>
      <c r="M16" s="64">
        <f t="shared" si="18"/>
        <v>649.6875</v>
      </c>
      <c r="N16" s="66">
        <f t="shared" si="9"/>
        <v>690.56755952380956</v>
      </c>
      <c r="O16" s="66">
        <f t="shared" si="10"/>
        <v>34.528377976190477</v>
      </c>
      <c r="P16" s="64">
        <f>(V16+V16*$K$2/100)/$J$1-11</f>
        <v>725.09593749999999</v>
      </c>
      <c r="Q16" s="67"/>
      <c r="R16" s="68">
        <f t="shared" si="11"/>
        <v>226.58625000000001</v>
      </c>
      <c r="S16" s="68">
        <f t="shared" si="12"/>
        <v>391.05</v>
      </c>
      <c r="T16" s="68">
        <f t="shared" si="13"/>
        <v>527.17499999999995</v>
      </c>
      <c r="U16" s="68">
        <f t="shared" si="14"/>
        <v>618.75</v>
      </c>
      <c r="V16" s="68">
        <f t="shared" si="15"/>
        <v>701.04375000000005</v>
      </c>
      <c r="W16" s="17">
        <f t="shared" si="16"/>
        <v>618.75</v>
      </c>
    </row>
    <row r="17" spans="1:25" x14ac:dyDescent="0.3">
      <c r="A17" s="12" t="s">
        <v>25</v>
      </c>
      <c r="B17" s="63">
        <f t="shared" si="0"/>
        <v>185.38875000000002</v>
      </c>
      <c r="C17" s="63">
        <f t="shared" si="1"/>
        <v>9.2694375000000093</v>
      </c>
      <c r="D17" s="64">
        <f t="shared" si="2"/>
        <v>194.65818750000003</v>
      </c>
      <c r="E17" s="63">
        <f t="shared" si="3"/>
        <v>318.99761904761903</v>
      </c>
      <c r="F17" s="63">
        <f t="shared" si="4"/>
        <v>15.949880952380951</v>
      </c>
      <c r="G17" s="64">
        <f>(S17+S17*$K$2/100)/$J$1-1</f>
        <v>334.94749999999999</v>
      </c>
      <c r="H17" s="65">
        <f t="shared" si="5"/>
        <v>433.22976190476192</v>
      </c>
      <c r="I17" s="65">
        <f t="shared" si="6"/>
        <v>21.661488095238099</v>
      </c>
      <c r="J17" s="64">
        <f>(T17+T17*$K$2/100)/$J$1+2</f>
        <v>454.89125000000001</v>
      </c>
      <c r="K17" s="65">
        <f t="shared" si="7"/>
        <v>504.34523809523807</v>
      </c>
      <c r="L17" s="65">
        <f t="shared" si="8"/>
        <v>25.217261904761905</v>
      </c>
      <c r="M17" s="64">
        <f>(U17+U17*$K$2/100)/$J$1-2</f>
        <v>529.5625</v>
      </c>
      <c r="N17" s="66">
        <f t="shared" si="9"/>
        <v>571.67648809523803</v>
      </c>
      <c r="O17" s="66">
        <f t="shared" si="10"/>
        <v>28.583824404761902</v>
      </c>
      <c r="P17" s="64">
        <f>(V17+V17*$K$2/100)/$J$1-2</f>
        <v>600.26031249999994</v>
      </c>
      <c r="Q17" s="67"/>
      <c r="R17" s="68">
        <f t="shared" si="11"/>
        <v>185.38875000000002</v>
      </c>
      <c r="S17" s="68">
        <f t="shared" si="12"/>
        <v>319.95</v>
      </c>
      <c r="T17" s="68">
        <f t="shared" si="13"/>
        <v>431.32499999999999</v>
      </c>
      <c r="U17" s="68">
        <f t="shared" si="14"/>
        <v>506.25</v>
      </c>
      <c r="V17" s="68">
        <f t="shared" si="15"/>
        <v>573.58124999999995</v>
      </c>
      <c r="W17" s="17">
        <f t="shared" si="16"/>
        <v>506.25</v>
      </c>
    </row>
    <row r="18" spans="1:25" x14ac:dyDescent="0.3">
      <c r="A18" s="12" t="s">
        <v>26</v>
      </c>
      <c r="B18" s="63">
        <f t="shared" si="0"/>
        <v>109.45567410714285</v>
      </c>
      <c r="C18" s="63">
        <f t="shared" si="1"/>
        <v>5.4727837053571449</v>
      </c>
      <c r="D18" s="64">
        <f>((R18+R18*$K$2/100)/$J$1)*$O$1+3</f>
        <v>114.9284578125</v>
      </c>
      <c r="E18" s="63">
        <f t="shared" si="3"/>
        <v>185.87601190476187</v>
      </c>
      <c r="F18" s="63">
        <f t="shared" si="4"/>
        <v>9.2938005952380944</v>
      </c>
      <c r="G18" s="64">
        <f>((S18+S18*$K$2/100)/$J$1)*$O$1+2</f>
        <v>195.16981249999998</v>
      </c>
      <c r="H18" s="65">
        <f t="shared" si="5"/>
        <v>248.01187499999997</v>
      </c>
      <c r="I18" s="65">
        <f t="shared" si="6"/>
        <v>12.400593749999999</v>
      </c>
      <c r="J18" s="64">
        <f>((T18+T18*$K$2/100)/$J$1)*$O$1</f>
        <v>260.41246874999996</v>
      </c>
      <c r="K18" s="65">
        <f t="shared" si="7"/>
        <v>290.14136904761904</v>
      </c>
      <c r="L18" s="65">
        <f t="shared" si="8"/>
        <v>14.507068452380953</v>
      </c>
      <c r="M18" s="64">
        <f>((U18+U18*$K$2/100)/$J$1)*$O$1-1</f>
        <v>304.6484375</v>
      </c>
      <c r="N18" s="66">
        <f t="shared" si="9"/>
        <v>328.85683779761894</v>
      </c>
      <c r="O18" s="66">
        <f t="shared" si="10"/>
        <v>16.442841889880949</v>
      </c>
      <c r="P18" s="64">
        <f>((V18+V18*$K$2/100)/$J$1)*$O$1-1</f>
        <v>345.29967968749992</v>
      </c>
      <c r="Q18" s="67"/>
      <c r="R18" s="68">
        <f t="shared" si="11"/>
        <v>185.38875000000002</v>
      </c>
      <c r="S18" s="68">
        <f t="shared" si="12"/>
        <v>319.95</v>
      </c>
      <c r="T18" s="68">
        <f t="shared" si="13"/>
        <v>431.32499999999999</v>
      </c>
      <c r="U18" s="68">
        <f t="shared" si="14"/>
        <v>506.25</v>
      </c>
      <c r="V18" s="68">
        <f t="shared" si="15"/>
        <v>573.58124999999995</v>
      </c>
      <c r="W18" s="17">
        <f t="shared" si="16"/>
        <v>506.25</v>
      </c>
    </row>
    <row r="19" spans="1:25" x14ac:dyDescent="0.3">
      <c r="A19" s="69" t="s">
        <v>57</v>
      </c>
      <c r="B19" s="63">
        <f t="shared" si="0"/>
        <v>109.45567410714285</v>
      </c>
      <c r="C19" s="63">
        <f t="shared" si="1"/>
        <v>5.4727837053571449</v>
      </c>
      <c r="D19" s="64">
        <f>((R19+R19*$K$2/100)/$J$1)*$O$1+3</f>
        <v>114.9284578125</v>
      </c>
      <c r="E19" s="63">
        <f t="shared" si="3"/>
        <v>185.87601190476187</v>
      </c>
      <c r="F19" s="63">
        <f t="shared" si="4"/>
        <v>9.2938005952380944</v>
      </c>
      <c r="G19" s="64">
        <f>((S19+S19*$K$2/100)/$J$1)*$O$1+2</f>
        <v>195.16981249999998</v>
      </c>
      <c r="H19" s="65">
        <f t="shared" si="5"/>
        <v>248.01187499999997</v>
      </c>
      <c r="I19" s="65">
        <f t="shared" si="6"/>
        <v>12.400593749999999</v>
      </c>
      <c r="J19" s="64">
        <f>((T19+T19*$K$2/100)/$J$1)*$O$1</f>
        <v>260.41246874999996</v>
      </c>
      <c r="K19" s="65">
        <f t="shared" si="7"/>
        <v>290.14136904761904</v>
      </c>
      <c r="L19" s="65">
        <f t="shared" si="8"/>
        <v>14.507068452380953</v>
      </c>
      <c r="M19" s="64">
        <f>((U19+U19*$K$2/100)/$J$1)*$O$1-1</f>
        <v>304.6484375</v>
      </c>
      <c r="N19" s="66">
        <f t="shared" si="9"/>
        <v>328.85683779761894</v>
      </c>
      <c r="O19" s="66">
        <f t="shared" si="10"/>
        <v>16.442841889880949</v>
      </c>
      <c r="P19" s="64">
        <f>((V19+V19*$K$2/100)/$J$1)*$O$1-1</f>
        <v>345.29967968749992</v>
      </c>
      <c r="Q19" s="67"/>
      <c r="R19" s="68">
        <f t="shared" si="11"/>
        <v>185.38875000000002</v>
      </c>
      <c r="S19" s="68">
        <f t="shared" si="12"/>
        <v>319.95</v>
      </c>
      <c r="T19" s="68">
        <f t="shared" si="13"/>
        <v>431.32499999999999</v>
      </c>
      <c r="U19" s="68">
        <f t="shared" si="14"/>
        <v>506.25</v>
      </c>
      <c r="V19" s="68">
        <f t="shared" si="15"/>
        <v>573.58124999999995</v>
      </c>
      <c r="W19" s="17">
        <f t="shared" si="16"/>
        <v>506.25</v>
      </c>
    </row>
    <row r="20" spans="1:25" x14ac:dyDescent="0.3">
      <c r="A20" s="12"/>
      <c r="B20" s="63"/>
      <c r="C20" s="63"/>
      <c r="D20" s="64"/>
      <c r="E20" s="63"/>
      <c r="F20" s="63"/>
      <c r="G20" s="64"/>
      <c r="H20" s="65"/>
      <c r="I20" s="65"/>
      <c r="J20" s="64"/>
      <c r="K20" s="65"/>
      <c r="L20" s="65"/>
      <c r="M20" s="64"/>
      <c r="N20" s="66"/>
      <c r="O20" s="66"/>
      <c r="P20" s="64"/>
      <c r="Q20" s="67"/>
      <c r="R20" s="68"/>
      <c r="S20" s="68"/>
      <c r="T20" s="68"/>
      <c r="U20" s="68"/>
      <c r="V20" s="68"/>
      <c r="W20" s="45"/>
    </row>
    <row r="21" spans="1:25" x14ac:dyDescent="0.3">
      <c r="A21" s="12"/>
      <c r="B21" s="63"/>
      <c r="C21" s="63"/>
      <c r="D21" s="64"/>
      <c r="E21" s="63"/>
      <c r="F21" s="63"/>
      <c r="G21" s="64"/>
      <c r="H21" s="65"/>
      <c r="I21" s="65"/>
      <c r="J21" s="64"/>
      <c r="K21" s="65"/>
      <c r="L21" s="65"/>
      <c r="M21" s="64"/>
      <c r="N21" s="66"/>
      <c r="O21" s="66"/>
      <c r="P21" s="64"/>
      <c r="Q21" s="67"/>
      <c r="R21" s="68"/>
      <c r="S21" s="68"/>
      <c r="T21" s="68"/>
      <c r="U21" s="68"/>
      <c r="V21" s="68"/>
      <c r="W21" s="45"/>
    </row>
    <row r="22" spans="1:25" x14ac:dyDescent="0.3">
      <c r="A22" s="12"/>
      <c r="B22" s="63"/>
      <c r="C22" s="63"/>
      <c r="D22" s="64"/>
      <c r="E22" s="63"/>
      <c r="F22" s="63"/>
      <c r="G22" s="64"/>
      <c r="H22" s="65"/>
      <c r="I22" s="65"/>
      <c r="J22" s="64"/>
      <c r="K22" s="65"/>
      <c r="L22" s="65"/>
      <c r="M22" s="64"/>
      <c r="N22" s="66"/>
      <c r="O22" s="66"/>
      <c r="P22" s="64"/>
      <c r="Q22" s="67"/>
      <c r="R22" s="68"/>
      <c r="S22" s="68"/>
      <c r="T22" s="68"/>
      <c r="U22" s="68"/>
      <c r="V22" s="68"/>
      <c r="W22" s="45"/>
    </row>
    <row r="23" spans="1:25" x14ac:dyDescent="0.3">
      <c r="A23" s="12"/>
      <c r="B23" s="63"/>
      <c r="C23" s="63"/>
      <c r="D23" s="64"/>
      <c r="E23" s="63"/>
      <c r="F23" s="63"/>
      <c r="G23" s="64"/>
      <c r="H23" s="65"/>
      <c r="I23" s="65"/>
      <c r="J23" s="64"/>
      <c r="K23" s="65"/>
      <c r="L23" s="65"/>
      <c r="M23" s="64"/>
      <c r="N23" s="66"/>
      <c r="O23" s="66"/>
      <c r="P23" s="64"/>
      <c r="Q23" s="67"/>
      <c r="R23" s="68"/>
      <c r="S23" s="68"/>
      <c r="T23" s="68"/>
      <c r="U23" s="68"/>
      <c r="V23" s="68"/>
      <c r="W23" s="45"/>
    </row>
    <row r="24" spans="1:25" x14ac:dyDescent="0.3">
      <c r="A24" s="12"/>
      <c r="B24" s="63"/>
      <c r="C24" s="63"/>
      <c r="D24" s="64"/>
      <c r="E24" s="63"/>
      <c r="F24" s="63"/>
      <c r="G24" s="64"/>
      <c r="H24" s="65"/>
      <c r="I24" s="65"/>
      <c r="J24" s="64"/>
      <c r="K24" s="65"/>
      <c r="L24" s="65"/>
      <c r="M24" s="64"/>
      <c r="N24" s="66"/>
      <c r="O24" s="66"/>
      <c r="P24" s="64"/>
      <c r="Q24" s="67"/>
      <c r="R24" s="68"/>
      <c r="S24" s="68"/>
      <c r="T24" s="68"/>
      <c r="U24" s="68"/>
      <c r="V24" s="68"/>
      <c r="W24" s="45"/>
    </row>
    <row r="25" spans="1:25" x14ac:dyDescent="0.3">
      <c r="A25" s="12"/>
      <c r="B25" s="63"/>
      <c r="C25" s="63"/>
      <c r="D25" s="64"/>
      <c r="E25" s="63"/>
      <c r="F25" s="63"/>
      <c r="G25" s="64"/>
      <c r="H25" s="65"/>
      <c r="I25" s="65"/>
      <c r="J25" s="64"/>
      <c r="K25" s="65"/>
      <c r="L25" s="65"/>
      <c r="M25" s="64"/>
      <c r="N25" s="66"/>
      <c r="O25" s="66"/>
      <c r="P25" s="64"/>
      <c r="Q25" s="67"/>
      <c r="R25" s="68"/>
      <c r="S25" s="68"/>
      <c r="T25" s="68"/>
      <c r="U25" s="68"/>
      <c r="V25" s="68"/>
      <c r="W25" s="45"/>
    </row>
    <row r="26" spans="1:25" x14ac:dyDescent="0.3">
      <c r="A26" s="12"/>
      <c r="B26" s="63"/>
      <c r="C26" s="63"/>
      <c r="D26" s="64"/>
      <c r="E26" s="63"/>
      <c r="F26" s="63"/>
      <c r="G26" s="64"/>
      <c r="H26" s="65"/>
      <c r="I26" s="65"/>
      <c r="J26" s="64"/>
      <c r="K26" s="65"/>
      <c r="L26" s="65"/>
      <c r="M26" s="64"/>
      <c r="N26" s="66"/>
      <c r="O26" s="66"/>
      <c r="P26" s="64"/>
      <c r="Q26" s="67"/>
      <c r="R26" s="68"/>
      <c r="S26" s="68"/>
      <c r="T26" s="68"/>
      <c r="U26" s="68"/>
      <c r="V26" s="68"/>
      <c r="W26" s="45"/>
    </row>
    <row r="27" spans="1:25" x14ac:dyDescent="0.3">
      <c r="A27" s="12"/>
      <c r="B27" s="63"/>
      <c r="C27" s="63"/>
      <c r="D27" s="64"/>
      <c r="E27" s="63"/>
      <c r="F27" s="63"/>
      <c r="G27" s="64"/>
      <c r="H27" s="65"/>
      <c r="I27" s="65"/>
      <c r="J27" s="64"/>
      <c r="K27" s="65"/>
      <c r="L27" s="65"/>
      <c r="M27" s="64"/>
      <c r="N27" s="66"/>
      <c r="O27" s="66"/>
      <c r="P27" s="64"/>
      <c r="Q27" s="67"/>
      <c r="R27" s="68"/>
      <c r="S27" s="68"/>
      <c r="T27" s="68"/>
      <c r="U27" s="68"/>
      <c r="V27" s="68"/>
      <c r="W27" s="45"/>
    </row>
    <row r="28" spans="1:25" x14ac:dyDescent="0.3">
      <c r="A28" s="12"/>
      <c r="B28" s="63"/>
      <c r="C28" s="63"/>
      <c r="D28" s="64"/>
      <c r="E28" s="63"/>
      <c r="F28" s="63"/>
      <c r="G28" s="64"/>
      <c r="H28" s="65"/>
      <c r="I28" s="65"/>
      <c r="J28" s="64"/>
      <c r="K28" s="65"/>
      <c r="L28" s="65"/>
      <c r="M28" s="64"/>
      <c r="N28" s="66"/>
      <c r="O28" s="66"/>
      <c r="P28" s="64"/>
      <c r="Q28" s="67"/>
      <c r="R28" s="68"/>
      <c r="S28" s="68"/>
      <c r="T28" s="68"/>
      <c r="U28" s="68"/>
      <c r="V28" s="68"/>
      <c r="W28" s="45"/>
    </row>
    <row r="29" spans="1:25" ht="15.75" customHeight="1" x14ac:dyDescent="0.3">
      <c r="A29" s="70"/>
      <c r="B29" s="71"/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 t="s">
        <v>28</v>
      </c>
      <c r="Q29" s="67" t="s">
        <v>28</v>
      </c>
      <c r="R29" s="68" t="s">
        <v>28</v>
      </c>
      <c r="S29" s="68" t="s">
        <v>28</v>
      </c>
      <c r="T29" s="68" t="s">
        <v>28</v>
      </c>
      <c r="U29" s="68" t="s">
        <v>28</v>
      </c>
      <c r="V29" s="68" t="s">
        <v>28</v>
      </c>
      <c r="W29" s="73" t="s">
        <v>28</v>
      </c>
    </row>
    <row r="30" spans="1:25" x14ac:dyDescent="0.3">
      <c r="A30" s="74" t="s">
        <v>58</v>
      </c>
      <c r="B30" s="75"/>
      <c r="C30" s="75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2" t="s">
        <v>28</v>
      </c>
      <c r="Q30" s="67"/>
      <c r="R30" s="68" t="s">
        <v>28</v>
      </c>
      <c r="S30" s="68" t="s">
        <v>28</v>
      </c>
      <c r="T30" s="68" t="s">
        <v>28</v>
      </c>
      <c r="U30" s="68" t="s">
        <v>28</v>
      </c>
      <c r="V30" s="68" t="s">
        <v>28</v>
      </c>
      <c r="W30" s="60"/>
    </row>
    <row r="31" spans="1:25" x14ac:dyDescent="0.3">
      <c r="A31" s="12" t="s">
        <v>10</v>
      </c>
      <c r="B31" s="63">
        <f>VALUE(D31*100/$K$3)</f>
        <v>247.18500000000003</v>
      </c>
      <c r="C31" s="63">
        <f>VALUE(D31*$K$2/$K$3)</f>
        <v>12.359250000000001</v>
      </c>
      <c r="D31" s="77">
        <f t="shared" ref="D31:D32" si="19">(R31+R31*$K$2/100)/$J$1</f>
        <v>259.54425000000003</v>
      </c>
      <c r="E31" s="78">
        <f>VALUE(G31*100/$K$3)</f>
        <v>428.50476190476189</v>
      </c>
      <c r="F31" s="78">
        <f>VALUE(G31*$K$2/$K$3)</f>
        <v>21.425238095238097</v>
      </c>
      <c r="G31" s="64">
        <f>(S31+S31*$K$2/100)/$J$1+2</f>
        <v>449.93</v>
      </c>
      <c r="H31" s="63">
        <f>VALUE(J31*100/$K$3)</f>
        <v>576.05238095238099</v>
      </c>
      <c r="I31" s="63">
        <f>VALUE(J31*$K$2/$K$3)</f>
        <v>28.80261904761905</v>
      </c>
      <c r="J31" s="64">
        <f>(T31+T31*$K$2/100)/$J$1+1</f>
        <v>604.85500000000002</v>
      </c>
      <c r="K31" s="66">
        <f>VALUE(M31*100/$K$3)</f>
        <v>675.95238095238096</v>
      </c>
      <c r="L31" s="66">
        <f>VALUE(M31*$K$2/$K$3)</f>
        <v>33.797619047619051</v>
      </c>
      <c r="M31" s="79">
        <f>(U31+U31*$K$2/100)/$J$1+1</f>
        <v>709.75</v>
      </c>
      <c r="N31" s="66">
        <f>VALUE(P31*100/$K$3)</f>
        <v>766.6797619047619</v>
      </c>
      <c r="O31" s="66">
        <f>VALUE(P31*$K$2/$K$3)</f>
        <v>38.333988095238091</v>
      </c>
      <c r="P31" s="64">
        <f>(V31+V31*$K$2/100)/$J$1+2</f>
        <v>805.01374999999996</v>
      </c>
      <c r="Q31" s="67"/>
      <c r="R31" s="68">
        <f>W31*$S$1</f>
        <v>247.18500000000003</v>
      </c>
      <c r="S31" s="68">
        <f>W31*$S$2</f>
        <v>426.6</v>
      </c>
      <c r="T31" s="68">
        <f>W31*$U$1</f>
        <v>575.1</v>
      </c>
      <c r="U31" s="68">
        <f>W31*$U$2</f>
        <v>675</v>
      </c>
      <c r="V31" s="68">
        <f>W31*$W$1</f>
        <v>764.77499999999998</v>
      </c>
      <c r="W31" s="17">
        <v>675</v>
      </c>
      <c r="Y31">
        <v>450</v>
      </c>
    </row>
    <row r="32" spans="1:25" ht="14.25" customHeight="1" x14ac:dyDescent="0.3">
      <c r="A32" s="69" t="s">
        <v>69</v>
      </c>
      <c r="B32" s="63">
        <f t="shared" ref="B32:B44" si="20">VALUE(D32*100/$K$3)</f>
        <v>247.18500000000003</v>
      </c>
      <c r="C32" s="63">
        <f t="shared" ref="C32:C44" si="21">VALUE(D32*$K$2/$K$3)</f>
        <v>12.359250000000001</v>
      </c>
      <c r="D32" s="77">
        <f t="shared" si="19"/>
        <v>259.54425000000003</v>
      </c>
      <c r="E32" s="78">
        <f t="shared" ref="E32:E44" si="22">VALUE(G32*100/$K$3)</f>
        <v>428.50476190476189</v>
      </c>
      <c r="F32" s="78">
        <f t="shared" ref="F32:F44" si="23">VALUE(G32*$K$2/$K$3)</f>
        <v>21.425238095238097</v>
      </c>
      <c r="G32" s="64">
        <f>(S32+S32*$K$2/100)/$J$1+2</f>
        <v>449.93</v>
      </c>
      <c r="H32" s="63">
        <f t="shared" ref="H32:H44" si="24">VALUE(J32*100/$K$3)</f>
        <v>576.05238095238099</v>
      </c>
      <c r="I32" s="63">
        <f t="shared" ref="I32:I44" si="25">VALUE(J32*$K$2/$K$3)</f>
        <v>28.80261904761905</v>
      </c>
      <c r="J32" s="64">
        <f>(T32+T32*$K$2/100)/$J$1+1</f>
        <v>604.85500000000002</v>
      </c>
      <c r="K32" s="66">
        <f t="shared" ref="K32:K44" si="26">VALUE(M32*100/$K$3)</f>
        <v>675.95238095238096</v>
      </c>
      <c r="L32" s="66">
        <f t="shared" ref="L32:L44" si="27">VALUE(M32*$K$2/$K$3)</f>
        <v>33.797619047619051</v>
      </c>
      <c r="M32" s="79">
        <f>(U32+U32*$K$2/100)/$J$1+1</f>
        <v>709.75</v>
      </c>
      <c r="N32" s="66">
        <f t="shared" ref="N32:N44" si="28">VALUE(P32*100/$K$3)</f>
        <v>766.6797619047619</v>
      </c>
      <c r="O32" s="66">
        <f t="shared" ref="O32:O44" si="29">VALUE(P32*$K$2/$K$3)</f>
        <v>38.333988095238091</v>
      </c>
      <c r="P32" s="64">
        <f>(V32+V32*$K$2/100)/$J$1+2</f>
        <v>805.01374999999996</v>
      </c>
      <c r="Q32" s="67"/>
      <c r="R32" s="68">
        <f t="shared" ref="R32:R44" si="30">W32*$S$1</f>
        <v>247.18500000000003</v>
      </c>
      <c r="S32" s="68">
        <f t="shared" ref="S32:S44" si="31">W32*$S$2</f>
        <v>426.6</v>
      </c>
      <c r="T32" s="68">
        <f t="shared" ref="T32:T44" si="32">W32*$U$1</f>
        <v>575.1</v>
      </c>
      <c r="U32" s="68">
        <f t="shared" ref="U32:U44" si="33">W32*$U$2</f>
        <v>675</v>
      </c>
      <c r="V32" s="68">
        <f t="shared" ref="V32:V44" si="34">W32*$W$1</f>
        <v>764.77499999999998</v>
      </c>
      <c r="W32" s="17">
        <v>675</v>
      </c>
      <c r="Y32">
        <v>452</v>
      </c>
    </row>
    <row r="33" spans="1:25" x14ac:dyDescent="0.3">
      <c r="A33" s="12" t="s">
        <v>14</v>
      </c>
      <c r="B33" s="63">
        <f t="shared" si="20"/>
        <v>371.729880952381</v>
      </c>
      <c r="C33" s="63">
        <f t="shared" si="21"/>
        <v>18.586494047619052</v>
      </c>
      <c r="D33" s="64">
        <f>(R33+R33*$K$2/100)/$J$1+1</f>
        <v>390.31637500000005</v>
      </c>
      <c r="E33" s="78">
        <f t="shared" si="22"/>
        <v>642.75714285714287</v>
      </c>
      <c r="F33" s="78">
        <f t="shared" si="23"/>
        <v>32.137857142857143</v>
      </c>
      <c r="G33" s="64">
        <f>(S33+S33*$K$2/100)/$J$1+3</f>
        <v>674.89499999999998</v>
      </c>
      <c r="H33" s="63">
        <f t="shared" si="24"/>
        <v>871.22142857142853</v>
      </c>
      <c r="I33" s="63">
        <f t="shared" si="25"/>
        <v>43.561071428571431</v>
      </c>
      <c r="J33" s="64">
        <f>(T33+T33*$K$2/100)/$J$1+9</f>
        <v>914.78250000000003</v>
      </c>
      <c r="K33" s="66">
        <f t="shared" si="26"/>
        <v>1014.4047619047619</v>
      </c>
      <c r="L33" s="66">
        <f t="shared" si="27"/>
        <v>50.720238095238095</v>
      </c>
      <c r="M33" s="79">
        <f>(U33+U33*$K$2/100)/$J$1+2</f>
        <v>1065.125</v>
      </c>
      <c r="N33" s="66">
        <f t="shared" si="28"/>
        <v>1147.1624999999999</v>
      </c>
      <c r="O33" s="66">
        <f t="shared" si="29"/>
        <v>57.358124999999994</v>
      </c>
      <c r="P33" s="64">
        <f>(V33+V33*$K$2/100)/$J$1</f>
        <v>1204.5206249999999</v>
      </c>
      <c r="Q33" s="67"/>
      <c r="R33" s="68">
        <f t="shared" si="30"/>
        <v>370.77750000000003</v>
      </c>
      <c r="S33" s="68">
        <f t="shared" si="31"/>
        <v>639.9</v>
      </c>
      <c r="T33" s="68">
        <f t="shared" si="32"/>
        <v>862.65</v>
      </c>
      <c r="U33" s="68">
        <f t="shared" si="33"/>
        <v>1012.5</v>
      </c>
      <c r="V33" s="68">
        <f t="shared" si="34"/>
        <v>1147.1624999999999</v>
      </c>
      <c r="W33" s="80">
        <v>1012.5</v>
      </c>
      <c r="Y33">
        <v>475</v>
      </c>
    </row>
    <row r="34" spans="1:25" ht="15" customHeight="1" x14ac:dyDescent="0.3">
      <c r="A34" s="69" t="s">
        <v>70</v>
      </c>
      <c r="B34" s="63">
        <f t="shared" si="20"/>
        <v>371.729880952381</v>
      </c>
      <c r="C34" s="63">
        <f t="shared" si="21"/>
        <v>18.586494047619052</v>
      </c>
      <c r="D34" s="64">
        <f>(R34+R34*$K$2/100)/$J$1+1</f>
        <v>390.31637500000005</v>
      </c>
      <c r="E34" s="78">
        <f t="shared" si="22"/>
        <v>642.75714285714287</v>
      </c>
      <c r="F34" s="78">
        <f t="shared" si="23"/>
        <v>32.137857142857143</v>
      </c>
      <c r="G34" s="64">
        <f>(S34+S34*$K$2/100)/$J$1+3</f>
        <v>674.89499999999998</v>
      </c>
      <c r="H34" s="63">
        <f t="shared" si="24"/>
        <v>871.22142857142853</v>
      </c>
      <c r="I34" s="63">
        <f t="shared" si="25"/>
        <v>43.561071428571431</v>
      </c>
      <c r="J34" s="64">
        <f>(T34+T34*$K$2/100)/$J$1+9</f>
        <v>914.78250000000003</v>
      </c>
      <c r="K34" s="66">
        <f t="shared" si="26"/>
        <v>1014.4047619047619</v>
      </c>
      <c r="L34" s="66">
        <f t="shared" si="27"/>
        <v>50.720238095238095</v>
      </c>
      <c r="M34" s="79">
        <f>(U34+U34*$K$2/100)/$J$1+2</f>
        <v>1065.125</v>
      </c>
      <c r="N34" s="66">
        <f t="shared" si="28"/>
        <v>1147.1624999999999</v>
      </c>
      <c r="O34" s="66">
        <f t="shared" si="29"/>
        <v>57.358124999999994</v>
      </c>
      <c r="P34" s="64">
        <f>(V34+V34*$K$2/100)/$J$1</f>
        <v>1204.5206249999999</v>
      </c>
      <c r="Q34" s="67"/>
      <c r="R34" s="68">
        <f t="shared" si="30"/>
        <v>370.77750000000003</v>
      </c>
      <c r="S34" s="68">
        <f t="shared" si="31"/>
        <v>639.9</v>
      </c>
      <c r="T34" s="68">
        <f t="shared" si="32"/>
        <v>862.65</v>
      </c>
      <c r="U34" s="68">
        <f t="shared" si="33"/>
        <v>1012.5</v>
      </c>
      <c r="V34" s="68">
        <f t="shared" si="34"/>
        <v>1147.1624999999999</v>
      </c>
      <c r="W34" s="80">
        <v>1012.5</v>
      </c>
      <c r="Y34">
        <v>480</v>
      </c>
    </row>
    <row r="35" spans="1:25" ht="14.25" customHeight="1" x14ac:dyDescent="0.3">
      <c r="A35" s="12" t="s">
        <v>18</v>
      </c>
      <c r="B35" s="63">
        <f t="shared" si="20"/>
        <v>418.64166666666665</v>
      </c>
      <c r="C35" s="63">
        <f t="shared" si="21"/>
        <v>20.932083333333335</v>
      </c>
      <c r="D35" s="64">
        <f>(R35+R35*$K$2/100)/$J$1+7</f>
        <v>439.57375000000002</v>
      </c>
      <c r="E35" s="78">
        <f t="shared" si="22"/>
        <v>713.85714285714289</v>
      </c>
      <c r="F35" s="78">
        <f t="shared" si="23"/>
        <v>35.692857142857143</v>
      </c>
      <c r="G35" s="64">
        <f>(S35+S35*$K$2/100)/$J$1+3</f>
        <v>749.55</v>
      </c>
      <c r="H35" s="63">
        <f t="shared" si="24"/>
        <v>1009.9285714285714</v>
      </c>
      <c r="I35" s="63">
        <f t="shared" si="25"/>
        <v>50.496428571428574</v>
      </c>
      <c r="J35" s="64">
        <f>(T35+T35*$K$2/100)/$J$1+54</f>
        <v>1060.425</v>
      </c>
      <c r="K35" s="66">
        <f t="shared" si="26"/>
        <v>1190.7142857142858</v>
      </c>
      <c r="L35" s="66">
        <f t="shared" si="27"/>
        <v>59.535714285714285</v>
      </c>
      <c r="M35" s="79">
        <f>(U35+U35*$K$2/100)/$J$1+69</f>
        <v>1250.25</v>
      </c>
      <c r="N35" s="66">
        <f t="shared" si="28"/>
        <v>1338.4345238095239</v>
      </c>
      <c r="O35" s="66">
        <f t="shared" si="29"/>
        <v>66.921726190476193</v>
      </c>
      <c r="P35" s="64">
        <f>(V35+V35*$K$2/100)/$J$1+67</f>
        <v>1405.35625</v>
      </c>
      <c r="Q35" s="67"/>
      <c r="R35" s="68">
        <f t="shared" si="30"/>
        <v>411.97500000000002</v>
      </c>
      <c r="S35" s="68">
        <f t="shared" si="31"/>
        <v>711</v>
      </c>
      <c r="T35" s="68">
        <f t="shared" si="32"/>
        <v>958.5</v>
      </c>
      <c r="U35" s="68">
        <f t="shared" si="33"/>
        <v>1125</v>
      </c>
      <c r="V35" s="68">
        <f t="shared" si="34"/>
        <v>1274.625</v>
      </c>
      <c r="W35" s="80">
        <v>1125</v>
      </c>
      <c r="Y35">
        <v>850</v>
      </c>
    </row>
    <row r="36" spans="1:25" x14ac:dyDescent="0.3">
      <c r="A36" s="12" t="s">
        <v>19</v>
      </c>
      <c r="B36" s="63">
        <f t="shared" si="20"/>
        <v>371.729880952381</v>
      </c>
      <c r="C36" s="63">
        <f t="shared" si="21"/>
        <v>18.586494047619052</v>
      </c>
      <c r="D36" s="64">
        <f>(R36+R36*$K$2/100)/$J$1+1</f>
        <v>390.31637500000005</v>
      </c>
      <c r="E36" s="78">
        <f t="shared" si="22"/>
        <v>642.75714285714287</v>
      </c>
      <c r="F36" s="78">
        <f t="shared" si="23"/>
        <v>32.137857142857143</v>
      </c>
      <c r="G36" s="64">
        <f>(S36+S36*$K$2/100)/$J$1+3</f>
        <v>674.89499999999998</v>
      </c>
      <c r="H36" s="63">
        <f t="shared" si="24"/>
        <v>871.22142857142853</v>
      </c>
      <c r="I36" s="63">
        <f t="shared" si="25"/>
        <v>43.561071428571431</v>
      </c>
      <c r="J36" s="64">
        <f>(T36+T36*$K$2/100)/$J$1+9</f>
        <v>914.78250000000003</v>
      </c>
      <c r="K36" s="66">
        <f t="shared" si="26"/>
        <v>1014.4047619047619</v>
      </c>
      <c r="L36" s="66">
        <f t="shared" si="27"/>
        <v>50.720238095238095</v>
      </c>
      <c r="M36" s="79">
        <f>(U36+U36*$K$2/100)/$J$1+2</f>
        <v>1065.125</v>
      </c>
      <c r="N36" s="66">
        <f t="shared" si="28"/>
        <v>1151.9244047619047</v>
      </c>
      <c r="O36" s="66">
        <f t="shared" si="29"/>
        <v>57.596220238095235</v>
      </c>
      <c r="P36" s="64">
        <f>(V36+V36*$K$2/100)/$J$1+5</f>
        <v>1209.5206249999999</v>
      </c>
      <c r="Q36" s="67"/>
      <c r="R36" s="68">
        <f t="shared" si="30"/>
        <v>370.77750000000003</v>
      </c>
      <c r="S36" s="68">
        <f t="shared" si="31"/>
        <v>639.9</v>
      </c>
      <c r="T36" s="68">
        <f t="shared" si="32"/>
        <v>862.65</v>
      </c>
      <c r="U36" s="68">
        <f t="shared" si="33"/>
        <v>1012.5</v>
      </c>
      <c r="V36" s="68">
        <f t="shared" si="34"/>
        <v>1147.1624999999999</v>
      </c>
      <c r="W36" s="17">
        <v>1012.5</v>
      </c>
      <c r="Y36">
        <v>1000</v>
      </c>
    </row>
    <row r="37" spans="1:25" ht="15.75" customHeight="1" x14ac:dyDescent="0.3">
      <c r="A37" s="12" t="s">
        <v>20</v>
      </c>
      <c r="B37" s="63">
        <f t="shared" si="20"/>
        <v>309.05501190476195</v>
      </c>
      <c r="C37" s="63">
        <f t="shared" si="21"/>
        <v>15.452750595238095</v>
      </c>
      <c r="D37" s="64">
        <f>(R37+R37*$K$2/100)/$J$1+2</f>
        <v>324.50776250000001</v>
      </c>
      <c r="E37" s="78">
        <f t="shared" si="22"/>
        <v>523.4233333333334</v>
      </c>
      <c r="F37" s="78">
        <f t="shared" si="23"/>
        <v>26.171166666666668</v>
      </c>
      <c r="G37" s="64">
        <f>(S37+S37*$K$2/100)/$J$1-7</f>
        <v>549.59450000000004</v>
      </c>
      <c r="H37" s="63">
        <f t="shared" si="24"/>
        <v>714.61500000000001</v>
      </c>
      <c r="I37" s="63">
        <f t="shared" si="25"/>
        <v>35.73075</v>
      </c>
      <c r="J37" s="64">
        <f>(T37+T37*$K$2/100)/$J$1</f>
        <v>750.34574999999995</v>
      </c>
      <c r="K37" s="66">
        <f t="shared" si="26"/>
        <v>880.65476190476193</v>
      </c>
      <c r="L37" s="66">
        <f t="shared" si="27"/>
        <v>44.032738095238095</v>
      </c>
      <c r="M37" s="79">
        <f>(U37+U37*$K$2/100)/$J$1+44</f>
        <v>924.6875</v>
      </c>
      <c r="N37" s="66">
        <f t="shared" si="28"/>
        <v>990.30375000000015</v>
      </c>
      <c r="O37" s="66">
        <f t="shared" si="29"/>
        <v>49.51518750000001</v>
      </c>
      <c r="P37" s="64">
        <f>(V37+V37*$K$2/100)/$J$1+42</f>
        <v>1039.8189375000002</v>
      </c>
      <c r="Q37" s="67"/>
      <c r="R37" s="68">
        <f t="shared" si="30"/>
        <v>307.15025000000003</v>
      </c>
      <c r="S37" s="68">
        <f t="shared" si="31"/>
        <v>530.09</v>
      </c>
      <c r="T37" s="68">
        <f t="shared" si="32"/>
        <v>714.61500000000001</v>
      </c>
      <c r="U37" s="68">
        <f t="shared" si="33"/>
        <v>838.75</v>
      </c>
      <c r="V37" s="68">
        <f t="shared" si="34"/>
        <v>950.30375000000004</v>
      </c>
      <c r="W37" s="17">
        <v>838.75</v>
      </c>
      <c r="Y37">
        <v>525</v>
      </c>
    </row>
    <row r="38" spans="1:25" x14ac:dyDescent="0.3">
      <c r="A38" s="12" t="s">
        <v>21</v>
      </c>
      <c r="B38" s="63">
        <f t="shared" si="20"/>
        <v>309.05501190476195</v>
      </c>
      <c r="C38" s="63">
        <f t="shared" si="21"/>
        <v>15.452750595238095</v>
      </c>
      <c r="D38" s="64">
        <f>(R38+R38*$K$2/100)/$J$1+2</f>
        <v>324.50776250000001</v>
      </c>
      <c r="E38" s="78">
        <f t="shared" si="22"/>
        <v>523.4233333333334</v>
      </c>
      <c r="F38" s="78">
        <f t="shared" si="23"/>
        <v>26.171166666666668</v>
      </c>
      <c r="G38" s="64">
        <f>(S38+S38*$K$2/100)/$J$1-7</f>
        <v>549.59450000000004</v>
      </c>
      <c r="H38" s="63">
        <f t="shared" si="24"/>
        <v>714.61500000000001</v>
      </c>
      <c r="I38" s="63">
        <f t="shared" si="25"/>
        <v>35.73075</v>
      </c>
      <c r="J38" s="64">
        <f>(T38+T38*$K$2/100)/$J$1</f>
        <v>750.34574999999995</v>
      </c>
      <c r="K38" s="66">
        <f t="shared" si="26"/>
        <v>880.65476190476193</v>
      </c>
      <c r="L38" s="66">
        <f t="shared" si="27"/>
        <v>44.032738095238095</v>
      </c>
      <c r="M38" s="79">
        <f>(U38+U38*$K$2/100)/$J$1+44</f>
        <v>924.6875</v>
      </c>
      <c r="N38" s="66">
        <f t="shared" si="28"/>
        <v>990.30375000000015</v>
      </c>
      <c r="O38" s="66">
        <f t="shared" si="29"/>
        <v>49.51518750000001</v>
      </c>
      <c r="P38" s="64">
        <f>(V38+V38*$K$2/100)/$J$1+42</f>
        <v>1039.8189375000002</v>
      </c>
      <c r="Q38" s="67"/>
      <c r="R38" s="68">
        <f t="shared" si="30"/>
        <v>307.15025000000003</v>
      </c>
      <c r="S38" s="68">
        <f t="shared" si="31"/>
        <v>530.09</v>
      </c>
      <c r="T38" s="68">
        <f t="shared" si="32"/>
        <v>714.61500000000001</v>
      </c>
      <c r="U38" s="68">
        <f t="shared" si="33"/>
        <v>838.75</v>
      </c>
      <c r="V38" s="68">
        <f t="shared" si="34"/>
        <v>950.30375000000004</v>
      </c>
      <c r="W38" s="17">
        <v>838.75</v>
      </c>
      <c r="Y38">
        <v>550</v>
      </c>
    </row>
    <row r="39" spans="1:25" x14ac:dyDescent="0.3">
      <c r="A39" s="12" t="s">
        <v>22</v>
      </c>
      <c r="B39" s="63">
        <f t="shared" si="20"/>
        <v>247.18500000000003</v>
      </c>
      <c r="C39" s="63">
        <f t="shared" si="21"/>
        <v>12.359250000000001</v>
      </c>
      <c r="D39" s="64">
        <f>(R39+R39*$K$2/100)/$J$1</f>
        <v>259.54425000000003</v>
      </c>
      <c r="E39" s="78">
        <f t="shared" si="22"/>
        <v>428.50476190476189</v>
      </c>
      <c r="F39" s="78">
        <f t="shared" si="23"/>
        <v>21.425238095238097</v>
      </c>
      <c r="G39" s="64">
        <f>(S39+S39*$K$2/100)/$J$1+2</f>
        <v>449.93</v>
      </c>
      <c r="H39" s="63">
        <f t="shared" si="24"/>
        <v>595.1</v>
      </c>
      <c r="I39" s="63">
        <f t="shared" si="25"/>
        <v>29.755000000000003</v>
      </c>
      <c r="J39" s="64">
        <f>(T39+T39*$K$2/100)/$J$1+21</f>
        <v>624.85500000000002</v>
      </c>
      <c r="K39" s="66">
        <f t="shared" si="26"/>
        <v>675.95238095238096</v>
      </c>
      <c r="L39" s="66">
        <f t="shared" si="27"/>
        <v>33.797619047619051</v>
      </c>
      <c r="M39" s="79">
        <f>(U39+U39*$K$2/100)/$J$1+1</f>
        <v>709.75</v>
      </c>
      <c r="N39" s="66">
        <f t="shared" si="28"/>
        <v>742.87023809523805</v>
      </c>
      <c r="O39" s="66">
        <f t="shared" si="29"/>
        <v>37.143511904761901</v>
      </c>
      <c r="P39" s="64">
        <f>(V39+V39*$K$2/100)/$J$1-23</f>
        <v>780.01374999999996</v>
      </c>
      <c r="Q39" s="67"/>
      <c r="R39" s="68">
        <f t="shared" si="30"/>
        <v>247.18500000000003</v>
      </c>
      <c r="S39" s="68">
        <f t="shared" si="31"/>
        <v>426.6</v>
      </c>
      <c r="T39" s="68">
        <f t="shared" si="32"/>
        <v>575.1</v>
      </c>
      <c r="U39" s="68">
        <f t="shared" si="33"/>
        <v>675</v>
      </c>
      <c r="V39" s="68">
        <f t="shared" si="34"/>
        <v>764.77499999999998</v>
      </c>
      <c r="W39" s="17">
        <v>675</v>
      </c>
      <c r="Y39">
        <v>540</v>
      </c>
    </row>
    <row r="40" spans="1:25" x14ac:dyDescent="0.3">
      <c r="A40" s="12" t="s">
        <v>55</v>
      </c>
      <c r="B40" s="63">
        <f t="shared" si="20"/>
        <v>304.97214285714284</v>
      </c>
      <c r="C40" s="63">
        <f t="shared" si="21"/>
        <v>15.248607142857143</v>
      </c>
      <c r="D40" s="64">
        <f>(R40+R40*$K$2/100)/$J$1+3</f>
        <v>320.22075000000001</v>
      </c>
      <c r="E40" s="78">
        <f t="shared" si="22"/>
        <v>524.25714285714287</v>
      </c>
      <c r="F40" s="78">
        <f t="shared" si="23"/>
        <v>26.212857142857146</v>
      </c>
      <c r="G40" s="64">
        <f>(S40+S40*$K$2/100)/$J$1+3</f>
        <v>550.47</v>
      </c>
      <c r="H40" s="63">
        <f t="shared" si="24"/>
        <v>709.56666666666672</v>
      </c>
      <c r="I40" s="63">
        <f t="shared" si="25"/>
        <v>35.478333333333332</v>
      </c>
      <c r="J40" s="64">
        <f>(T40+T40*$K$2/100)/$J$1+7</f>
        <v>745.04499999999996</v>
      </c>
      <c r="K40" s="66">
        <f t="shared" si="26"/>
        <v>828.80952380952385</v>
      </c>
      <c r="L40" s="66">
        <f t="shared" si="27"/>
        <v>41.44047619047619</v>
      </c>
      <c r="M40" s="79">
        <f>(U40+U40*$K$2/100)/$J$1+4</f>
        <v>870.25</v>
      </c>
      <c r="N40" s="66">
        <f t="shared" si="28"/>
        <v>924.24880952380954</v>
      </c>
      <c r="O40" s="66">
        <f t="shared" si="29"/>
        <v>46.21244047619048</v>
      </c>
      <c r="P40" s="64">
        <f>(V40+V40*$K$2/100)/$J$1-11</f>
        <v>970.46125000000006</v>
      </c>
      <c r="Q40" s="67"/>
      <c r="R40" s="68">
        <f t="shared" si="30"/>
        <v>302.11500000000001</v>
      </c>
      <c r="S40" s="68">
        <f t="shared" si="31"/>
        <v>521.4</v>
      </c>
      <c r="T40" s="68">
        <f t="shared" si="32"/>
        <v>702.9</v>
      </c>
      <c r="U40" s="68">
        <f t="shared" si="33"/>
        <v>825</v>
      </c>
      <c r="V40" s="68">
        <f t="shared" si="34"/>
        <v>934.72500000000002</v>
      </c>
      <c r="W40" s="17">
        <v>825</v>
      </c>
      <c r="Y40">
        <v>400</v>
      </c>
    </row>
    <row r="41" spans="1:25" x14ac:dyDescent="0.3">
      <c r="A41" s="12" t="s">
        <v>56</v>
      </c>
      <c r="B41" s="63">
        <f t="shared" si="20"/>
        <v>304.97214285714284</v>
      </c>
      <c r="C41" s="63">
        <f t="shared" si="21"/>
        <v>15.248607142857143</v>
      </c>
      <c r="D41" s="64">
        <f>(R41+R41*$K$2/100)/$J$1+3</f>
        <v>320.22075000000001</v>
      </c>
      <c r="E41" s="78">
        <f t="shared" si="22"/>
        <v>524.25714285714287</v>
      </c>
      <c r="F41" s="78">
        <f t="shared" si="23"/>
        <v>26.212857142857146</v>
      </c>
      <c r="G41" s="64">
        <f>(S41+S41*$K$2/100)/$J$1+3</f>
        <v>550.47</v>
      </c>
      <c r="H41" s="63">
        <f t="shared" si="24"/>
        <v>709.56666666666672</v>
      </c>
      <c r="I41" s="63">
        <f t="shared" si="25"/>
        <v>35.478333333333332</v>
      </c>
      <c r="J41" s="64">
        <f>(T41+T41*$K$2/100)/$J$1+7</f>
        <v>745.04499999999996</v>
      </c>
      <c r="K41" s="66">
        <f t="shared" si="26"/>
        <v>828.80952380952385</v>
      </c>
      <c r="L41" s="66">
        <f t="shared" si="27"/>
        <v>41.44047619047619</v>
      </c>
      <c r="M41" s="79">
        <f>(U41+U41*$K$2/100)/$J$1+4</f>
        <v>870.25</v>
      </c>
      <c r="N41" s="66">
        <f t="shared" si="28"/>
        <v>924.24880952380954</v>
      </c>
      <c r="O41" s="66">
        <f t="shared" si="29"/>
        <v>46.21244047619048</v>
      </c>
      <c r="P41" s="64">
        <f>(V41+V41*$K$2/100)/$J$1-11</f>
        <v>970.46125000000006</v>
      </c>
      <c r="Q41" s="67"/>
      <c r="R41" s="68">
        <f t="shared" si="30"/>
        <v>302.11500000000001</v>
      </c>
      <c r="S41" s="68">
        <f t="shared" si="31"/>
        <v>521.4</v>
      </c>
      <c r="T41" s="68">
        <f t="shared" si="32"/>
        <v>702.9</v>
      </c>
      <c r="U41" s="68">
        <f t="shared" si="33"/>
        <v>825</v>
      </c>
      <c r="V41" s="68">
        <f t="shared" si="34"/>
        <v>934.72500000000002</v>
      </c>
      <c r="W41" s="17">
        <v>825</v>
      </c>
      <c r="Y41">
        <v>300</v>
      </c>
    </row>
    <row r="42" spans="1:25" x14ac:dyDescent="0.3">
      <c r="A42" s="12" t="s">
        <v>25</v>
      </c>
      <c r="B42" s="63">
        <f t="shared" si="20"/>
        <v>247.18500000000003</v>
      </c>
      <c r="C42" s="63">
        <f t="shared" si="21"/>
        <v>12.359250000000001</v>
      </c>
      <c r="D42" s="64">
        <f>(R42+R42*$K$2/100)/$J$1</f>
        <v>259.54425000000003</v>
      </c>
      <c r="E42" s="78">
        <f t="shared" si="22"/>
        <v>428.50476190476189</v>
      </c>
      <c r="F42" s="78">
        <f t="shared" si="23"/>
        <v>21.425238095238097</v>
      </c>
      <c r="G42" s="64">
        <f>(S42+S42*$K$2/100)/$J$1+2</f>
        <v>449.93</v>
      </c>
      <c r="H42" s="63">
        <f t="shared" si="24"/>
        <v>576.05238095238099</v>
      </c>
      <c r="I42" s="63">
        <f t="shared" si="25"/>
        <v>28.80261904761905</v>
      </c>
      <c r="J42" s="64">
        <f>(T42+T42*$K$2/100)/$J$1+1</f>
        <v>604.85500000000002</v>
      </c>
      <c r="K42" s="66">
        <f t="shared" si="26"/>
        <v>675.95238095238096</v>
      </c>
      <c r="L42" s="66">
        <f t="shared" si="27"/>
        <v>33.797619047619051</v>
      </c>
      <c r="M42" s="79">
        <f>(U42+U42*$K$2/100)/$J$1+1</f>
        <v>709.75</v>
      </c>
      <c r="N42" s="66">
        <f t="shared" si="28"/>
        <v>761.91785714285709</v>
      </c>
      <c r="O42" s="66">
        <f t="shared" si="29"/>
        <v>38.095892857142857</v>
      </c>
      <c r="P42" s="64">
        <f>(V42+V42*$K$2/100)/$J$1-3</f>
        <v>800.01374999999996</v>
      </c>
      <c r="Q42" s="67"/>
      <c r="R42" s="68">
        <f t="shared" si="30"/>
        <v>247.18500000000003</v>
      </c>
      <c r="S42" s="68">
        <f t="shared" si="31"/>
        <v>426.6</v>
      </c>
      <c r="T42" s="68">
        <f t="shared" si="32"/>
        <v>575.1</v>
      </c>
      <c r="U42" s="68">
        <f t="shared" si="33"/>
        <v>675</v>
      </c>
      <c r="V42" s="68">
        <f t="shared" si="34"/>
        <v>764.77499999999998</v>
      </c>
      <c r="W42" s="17">
        <v>675</v>
      </c>
      <c r="Y42">
        <v>225</v>
      </c>
    </row>
    <row r="43" spans="1:25" x14ac:dyDescent="0.3">
      <c r="A43" s="12" t="s">
        <v>26</v>
      </c>
      <c r="B43" s="63">
        <f t="shared" si="20"/>
        <v>138.3218511904762</v>
      </c>
      <c r="C43" s="63">
        <f t="shared" si="21"/>
        <v>6.9160925595238094</v>
      </c>
      <c r="D43" s="81">
        <f>((R43+R43*$K$2/100)/$J$1)*$O$1-4</f>
        <v>145.23794375</v>
      </c>
      <c r="E43" s="78">
        <f t="shared" si="22"/>
        <v>232.91404761904764</v>
      </c>
      <c r="F43" s="78">
        <f t="shared" si="23"/>
        <v>11.645702380952381</v>
      </c>
      <c r="G43" s="64">
        <f>((S43+S43*$K$2/100)/$J$1)*$O$1-13</f>
        <v>244.55975000000001</v>
      </c>
      <c r="H43" s="63">
        <f t="shared" si="24"/>
        <v>324.01583333333332</v>
      </c>
      <c r="I43" s="63">
        <f t="shared" si="25"/>
        <v>16.200791666666664</v>
      </c>
      <c r="J43" s="64">
        <f>((T43+T43*$K$2/100)/$J$1)*$O$1-7</f>
        <v>340.21662499999996</v>
      </c>
      <c r="K43" s="66">
        <f t="shared" si="26"/>
        <v>370.98214285714278</v>
      </c>
      <c r="L43" s="66">
        <f t="shared" si="27"/>
        <v>18.549107142857142</v>
      </c>
      <c r="M43" s="79">
        <f>((U43+U43*$K$2/100)/$J$1)*$O$1-18</f>
        <v>389.53124999999994</v>
      </c>
      <c r="N43" s="66">
        <f t="shared" si="28"/>
        <v>409.26943452380948</v>
      </c>
      <c r="O43" s="66">
        <f t="shared" si="29"/>
        <v>20.463471726190473</v>
      </c>
      <c r="P43" s="64">
        <f>((V43+V43*$K$2/100)/$J$1)*$O$1-32</f>
        <v>429.73290624999993</v>
      </c>
      <c r="R43" s="68">
        <f t="shared" si="30"/>
        <v>247.18500000000003</v>
      </c>
      <c r="S43" s="68">
        <f t="shared" si="31"/>
        <v>426.6</v>
      </c>
      <c r="T43" s="68">
        <f t="shared" si="32"/>
        <v>575.1</v>
      </c>
      <c r="U43" s="68">
        <f t="shared" si="33"/>
        <v>675</v>
      </c>
      <c r="V43" s="68">
        <f t="shared" si="34"/>
        <v>764.77499999999998</v>
      </c>
      <c r="W43" s="17">
        <v>675</v>
      </c>
      <c r="Y43">
        <v>400</v>
      </c>
    </row>
    <row r="44" spans="1:25" x14ac:dyDescent="0.3">
      <c r="A44" s="69" t="s">
        <v>57</v>
      </c>
      <c r="B44" s="63">
        <f t="shared" si="20"/>
        <v>138.3218511904762</v>
      </c>
      <c r="C44" s="63">
        <f t="shared" si="21"/>
        <v>6.9160925595238094</v>
      </c>
      <c r="D44" s="81">
        <f>((R44+R44*$K$2/100)/$J$1)*$O$1-4</f>
        <v>145.23794375</v>
      </c>
      <c r="E44" s="78">
        <f t="shared" si="22"/>
        <v>232.91404761904764</v>
      </c>
      <c r="F44" s="78">
        <f t="shared" si="23"/>
        <v>11.645702380952381</v>
      </c>
      <c r="G44" s="64">
        <f>((S44+S44*$K$2/100)/$J$1)*$O$1-13</f>
        <v>244.55975000000001</v>
      </c>
      <c r="H44" s="63">
        <f t="shared" si="24"/>
        <v>324.01583333333332</v>
      </c>
      <c r="I44" s="63">
        <f t="shared" si="25"/>
        <v>16.200791666666664</v>
      </c>
      <c r="J44" s="64">
        <f>((T44+T44*$K$2/100)/$J$1)*$O$1-7</f>
        <v>340.21662499999996</v>
      </c>
      <c r="K44" s="66">
        <f t="shared" si="26"/>
        <v>370.98214285714278</v>
      </c>
      <c r="L44" s="66">
        <f t="shared" si="27"/>
        <v>18.549107142857142</v>
      </c>
      <c r="M44" s="79">
        <f>((U44+U44*$K$2/100)/$J$1)*$O$1-18</f>
        <v>389.53124999999994</v>
      </c>
      <c r="N44" s="66">
        <f t="shared" si="28"/>
        <v>409.26943452380948</v>
      </c>
      <c r="O44" s="66">
        <f t="shared" si="29"/>
        <v>20.463471726190473</v>
      </c>
      <c r="P44" s="64">
        <f>((V44+V44*$K$2/100)/$J$1)*$O$1-32</f>
        <v>429.73290624999993</v>
      </c>
      <c r="R44" s="68">
        <f t="shared" si="30"/>
        <v>247.18500000000003</v>
      </c>
      <c r="S44" s="68">
        <f t="shared" si="31"/>
        <v>426.6</v>
      </c>
      <c r="T44" s="68">
        <f t="shared" si="32"/>
        <v>575.1</v>
      </c>
      <c r="U44" s="68">
        <f t="shared" si="33"/>
        <v>675</v>
      </c>
      <c r="V44" s="68">
        <f t="shared" si="34"/>
        <v>764.77499999999998</v>
      </c>
      <c r="W44" s="17">
        <v>675</v>
      </c>
      <c r="Y44">
        <v>400</v>
      </c>
    </row>
    <row r="45" spans="1:25" x14ac:dyDescent="0.3">
      <c r="A45" s="12"/>
      <c r="B45" s="63"/>
      <c r="C45" s="63"/>
      <c r="D45" s="64"/>
      <c r="E45" s="63"/>
      <c r="F45" s="63"/>
      <c r="G45" s="64"/>
      <c r="H45" s="65"/>
      <c r="I45" s="65"/>
      <c r="J45" s="64"/>
      <c r="K45" s="65"/>
      <c r="L45" s="65"/>
      <c r="M45" s="64"/>
      <c r="N45" s="66"/>
      <c r="O45" s="66"/>
      <c r="P45" s="64"/>
      <c r="Q45" s="67"/>
      <c r="R45" s="68"/>
      <c r="S45" s="68"/>
      <c r="T45" s="68"/>
      <c r="U45" s="68"/>
      <c r="V45" s="68"/>
      <c r="W45" s="45"/>
    </row>
    <row r="46" spans="1:25" x14ac:dyDescent="0.3">
      <c r="A46" s="12"/>
      <c r="B46" s="63"/>
      <c r="C46" s="63"/>
      <c r="D46" s="64"/>
      <c r="E46" s="63"/>
      <c r="F46" s="63"/>
      <c r="G46" s="64"/>
      <c r="H46" s="65"/>
      <c r="I46" s="65"/>
      <c r="J46" s="64"/>
      <c r="K46" s="65"/>
      <c r="L46" s="65"/>
      <c r="M46" s="64"/>
      <c r="N46" s="66"/>
      <c r="O46" s="66"/>
      <c r="P46" s="64"/>
      <c r="Q46" s="67"/>
      <c r="R46" s="68"/>
      <c r="S46" s="68"/>
      <c r="T46" s="68"/>
      <c r="U46" s="68"/>
      <c r="V46" s="68"/>
      <c r="W46" s="45"/>
    </row>
    <row r="47" spans="1:25" x14ac:dyDescent="0.3">
      <c r="A47" s="12"/>
      <c r="B47" s="63"/>
      <c r="C47" s="63"/>
      <c r="D47" s="64"/>
      <c r="E47" s="63"/>
      <c r="F47" s="63"/>
      <c r="G47" s="64"/>
      <c r="H47" s="65"/>
      <c r="I47" s="65"/>
      <c r="J47" s="64"/>
      <c r="K47" s="65"/>
      <c r="L47" s="65"/>
      <c r="M47" s="64"/>
      <c r="N47" s="66"/>
      <c r="O47" s="66"/>
      <c r="P47" s="64"/>
      <c r="Q47" s="67"/>
      <c r="R47" s="68"/>
      <c r="S47" s="68"/>
      <c r="T47" s="68"/>
      <c r="U47" s="68"/>
      <c r="V47" s="68"/>
      <c r="W47" s="45"/>
    </row>
    <row r="48" spans="1:25" x14ac:dyDescent="0.3">
      <c r="A48" s="12"/>
      <c r="B48" s="63"/>
      <c r="C48" s="63"/>
      <c r="D48" s="64"/>
      <c r="E48" s="63"/>
      <c r="F48" s="63"/>
      <c r="G48" s="64"/>
      <c r="H48" s="65"/>
      <c r="I48" s="65"/>
      <c r="J48" s="64"/>
      <c r="K48" s="65"/>
      <c r="L48" s="65"/>
      <c r="M48" s="64"/>
      <c r="N48" s="66"/>
      <c r="O48" s="66"/>
      <c r="P48" s="64"/>
      <c r="Q48" s="67"/>
      <c r="R48" s="68"/>
      <c r="S48" s="68"/>
      <c r="T48" s="68"/>
      <c r="U48" s="68"/>
      <c r="V48" s="68"/>
      <c r="W48" s="45"/>
    </row>
    <row r="49" spans="1:23" x14ac:dyDescent="0.3">
      <c r="A49" s="12"/>
      <c r="B49" s="63"/>
      <c r="C49" s="63"/>
      <c r="D49" s="64"/>
      <c r="E49" s="63"/>
      <c r="F49" s="63"/>
      <c r="G49" s="64"/>
      <c r="H49" s="65"/>
      <c r="I49" s="65"/>
      <c r="J49" s="64"/>
      <c r="K49" s="65"/>
      <c r="L49" s="65"/>
      <c r="M49" s="64"/>
      <c r="N49" s="66"/>
      <c r="O49" s="66"/>
      <c r="P49" s="64"/>
      <c r="Q49" s="67"/>
      <c r="R49" s="68"/>
      <c r="S49" s="68"/>
      <c r="T49" s="68"/>
      <c r="U49" s="68"/>
      <c r="V49" s="68"/>
      <c r="W49" s="45"/>
    </row>
    <row r="50" spans="1:23" x14ac:dyDescent="0.3">
      <c r="A50" s="12"/>
      <c r="B50" s="63"/>
      <c r="C50" s="63"/>
      <c r="D50" s="64"/>
      <c r="E50" s="63"/>
      <c r="F50" s="63"/>
      <c r="G50" s="64"/>
      <c r="H50" s="65"/>
      <c r="I50" s="65"/>
      <c r="J50" s="64"/>
      <c r="K50" s="65"/>
      <c r="L50" s="65"/>
      <c r="M50" s="64"/>
      <c r="N50" s="66"/>
      <c r="O50" s="66"/>
      <c r="P50" s="64"/>
      <c r="Q50" s="67"/>
      <c r="R50" s="68"/>
      <c r="S50" s="68"/>
      <c r="T50" s="68"/>
      <c r="U50" s="68"/>
      <c r="V50" s="68"/>
      <c r="W50" s="45"/>
    </row>
    <row r="51" spans="1:23" x14ac:dyDescent="0.3">
      <c r="A51" s="12"/>
      <c r="B51" s="63"/>
      <c r="C51" s="63"/>
      <c r="D51" s="64"/>
      <c r="E51" s="63"/>
      <c r="F51" s="63"/>
      <c r="G51" s="64"/>
      <c r="H51" s="65"/>
      <c r="I51" s="65"/>
      <c r="J51" s="64"/>
      <c r="K51" s="65"/>
      <c r="L51" s="65"/>
      <c r="M51" s="64"/>
      <c r="N51" s="66"/>
      <c r="O51" s="66"/>
      <c r="P51" s="64"/>
      <c r="Q51" s="67"/>
      <c r="R51" s="68"/>
      <c r="S51" s="68"/>
      <c r="T51" s="68"/>
      <c r="U51" s="68"/>
      <c r="V51" s="68"/>
      <c r="W51" s="45"/>
    </row>
    <row r="52" spans="1:23" x14ac:dyDescent="0.3">
      <c r="A52" s="12"/>
      <c r="B52" s="63"/>
      <c r="C52" s="63"/>
      <c r="D52" s="64"/>
      <c r="E52" s="63"/>
      <c r="F52" s="63"/>
      <c r="G52" s="64"/>
      <c r="H52" s="65"/>
      <c r="I52" s="65"/>
      <c r="J52" s="64"/>
      <c r="K52" s="65"/>
      <c r="L52" s="65"/>
      <c r="M52" s="64"/>
      <c r="N52" s="66"/>
      <c r="O52" s="66"/>
      <c r="P52" s="64"/>
      <c r="Q52" s="67"/>
      <c r="R52" s="68"/>
      <c r="S52" s="68"/>
      <c r="T52" s="68"/>
      <c r="U52" s="68"/>
      <c r="V52" s="68"/>
      <c r="W52" s="45"/>
    </row>
    <row r="53" spans="1:23" x14ac:dyDescent="0.3">
      <c r="A53" s="12"/>
      <c r="B53" s="63"/>
      <c r="C53" s="63"/>
      <c r="D53" s="64"/>
      <c r="E53" s="63"/>
      <c r="F53" s="63"/>
      <c r="G53" s="64"/>
      <c r="H53" s="65"/>
      <c r="I53" s="65"/>
      <c r="J53" s="64"/>
      <c r="K53" s="65"/>
      <c r="L53" s="65"/>
      <c r="M53" s="64"/>
      <c r="N53" s="66"/>
      <c r="O53" s="66"/>
      <c r="P53" s="64"/>
      <c r="Q53" s="67"/>
      <c r="R53" s="68"/>
      <c r="S53" s="68"/>
      <c r="T53" s="68"/>
      <c r="U53" s="68"/>
      <c r="V53" s="68"/>
      <c r="W53" s="4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>
      <selection activeCell="A6" sqref="A6:A19"/>
    </sheetView>
  </sheetViews>
  <sheetFormatPr defaultRowHeight="14.4" x14ac:dyDescent="0.3"/>
  <cols>
    <col min="1" max="1" width="45.88671875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46" t="s">
        <v>64</v>
      </c>
      <c r="B1" s="46"/>
      <c r="C1" s="46"/>
      <c r="D1" s="46"/>
      <c r="E1" s="46"/>
      <c r="F1" s="46"/>
      <c r="G1" s="46"/>
      <c r="H1" s="46" t="s">
        <v>32</v>
      </c>
      <c r="I1" s="47">
        <v>0</v>
      </c>
      <c r="J1" s="46">
        <f>1+I1/100</f>
        <v>1</v>
      </c>
      <c r="K1" s="46"/>
      <c r="L1" s="46"/>
      <c r="M1" s="46"/>
      <c r="N1" s="46"/>
      <c r="O1" s="46">
        <v>0.57499999999999996</v>
      </c>
      <c r="P1" s="46"/>
      <c r="Q1" s="48"/>
      <c r="R1" t="s">
        <v>33</v>
      </c>
      <c r="S1" s="49">
        <v>0.36620000000000003</v>
      </c>
      <c r="T1" t="s">
        <v>34</v>
      </c>
      <c r="U1" s="49">
        <v>0.85199999999999998</v>
      </c>
      <c r="V1" t="s">
        <v>35</v>
      </c>
      <c r="W1" s="49">
        <v>1.133</v>
      </c>
    </row>
    <row r="2" spans="1:23" x14ac:dyDescent="0.3">
      <c r="A2" s="50" t="s">
        <v>63</v>
      </c>
      <c r="B2" s="50"/>
      <c r="C2" s="50"/>
      <c r="D2" s="50"/>
      <c r="E2" s="50"/>
      <c r="F2" s="50"/>
      <c r="G2" s="50"/>
      <c r="H2" s="50"/>
      <c r="I2" s="51" t="s">
        <v>28</v>
      </c>
      <c r="J2" s="52" t="s">
        <v>37</v>
      </c>
      <c r="K2" s="53">
        <v>5</v>
      </c>
      <c r="L2" s="52" t="s">
        <v>38</v>
      </c>
      <c r="M2" s="52">
        <f>1+K2/100</f>
        <v>1.05</v>
      </c>
      <c r="N2" s="52"/>
      <c r="O2" s="52"/>
      <c r="P2" s="54" t="s">
        <v>28</v>
      </c>
      <c r="R2" t="s">
        <v>39</v>
      </c>
      <c r="S2" s="49">
        <v>0.63200000000000001</v>
      </c>
      <c r="T2" t="s">
        <v>40</v>
      </c>
      <c r="U2" s="49">
        <v>1</v>
      </c>
    </row>
    <row r="3" spans="1:23" ht="15" customHeight="1" x14ac:dyDescent="0.4">
      <c r="A3" s="46" t="s">
        <v>41</v>
      </c>
      <c r="B3" s="46"/>
      <c r="C3" s="55">
        <v>1</v>
      </c>
      <c r="D3" s="46">
        <v>1</v>
      </c>
      <c r="E3" s="55">
        <v>1</v>
      </c>
      <c r="F3" s="46">
        <f>1</f>
        <v>1</v>
      </c>
      <c r="G3" s="46" t="s">
        <v>28</v>
      </c>
      <c r="H3" s="55">
        <v>1</v>
      </c>
      <c r="I3" s="56">
        <f>1</f>
        <v>1</v>
      </c>
      <c r="J3" s="46" t="s">
        <v>42</v>
      </c>
      <c r="K3" s="57">
        <f>(100+K2)</f>
        <v>105</v>
      </c>
      <c r="L3" s="55">
        <f>1</f>
        <v>1</v>
      </c>
      <c r="M3" s="46">
        <f>1</f>
        <v>1</v>
      </c>
      <c r="N3" s="55">
        <f>1</f>
        <v>1</v>
      </c>
      <c r="O3" s="46">
        <f>1</f>
        <v>1</v>
      </c>
      <c r="P3" s="46" t="s">
        <v>28</v>
      </c>
      <c r="Q3" s="48"/>
    </row>
    <row r="4" spans="1:23" x14ac:dyDescent="0.3">
      <c r="A4" s="12" t="s">
        <v>43</v>
      </c>
      <c r="B4" s="58" t="s">
        <v>44</v>
      </c>
      <c r="C4" s="58" t="s">
        <v>45</v>
      </c>
      <c r="D4" s="58" t="s">
        <v>28</v>
      </c>
      <c r="E4" s="58" t="s">
        <v>46</v>
      </c>
      <c r="F4" s="58" t="s">
        <v>47</v>
      </c>
      <c r="G4" s="58" t="s">
        <v>28</v>
      </c>
      <c r="H4" s="58" t="s">
        <v>48</v>
      </c>
      <c r="I4" s="58" t="s">
        <v>47</v>
      </c>
      <c r="J4" s="58" t="s">
        <v>28</v>
      </c>
      <c r="K4" s="58" t="s">
        <v>49</v>
      </c>
      <c r="L4" s="58" t="s">
        <v>47</v>
      </c>
      <c r="M4" s="58" t="s">
        <v>28</v>
      </c>
      <c r="N4" s="58" t="s">
        <v>50</v>
      </c>
      <c r="O4" s="58" t="s">
        <v>47</v>
      </c>
      <c r="P4" s="58" t="s">
        <v>28</v>
      </c>
      <c r="Q4" s="59"/>
      <c r="R4" s="60" t="s">
        <v>44</v>
      </c>
      <c r="S4" s="60" t="s">
        <v>46</v>
      </c>
      <c r="T4" s="60" t="s">
        <v>48</v>
      </c>
      <c r="U4" s="60" t="s">
        <v>49</v>
      </c>
      <c r="V4" s="60" t="s">
        <v>50</v>
      </c>
      <c r="W4" s="60" t="s">
        <v>51</v>
      </c>
    </row>
    <row r="5" spans="1:23" x14ac:dyDescent="0.3">
      <c r="A5" s="12" t="s">
        <v>52</v>
      </c>
      <c r="B5" s="12" t="s">
        <v>53</v>
      </c>
      <c r="C5" s="12" t="s">
        <v>3</v>
      </c>
      <c r="D5" s="61" t="s">
        <v>54</v>
      </c>
      <c r="E5" s="61" t="s">
        <v>53</v>
      </c>
      <c r="F5" s="61" t="s">
        <v>3</v>
      </c>
      <c r="G5" s="61" t="s">
        <v>54</v>
      </c>
      <c r="H5" s="61" t="s">
        <v>53</v>
      </c>
      <c r="I5" s="61" t="s">
        <v>3</v>
      </c>
      <c r="J5" s="61" t="s">
        <v>54</v>
      </c>
      <c r="K5" s="61" t="s">
        <v>53</v>
      </c>
      <c r="L5" s="61" t="s">
        <v>3</v>
      </c>
      <c r="M5" s="61" t="s">
        <v>54</v>
      </c>
      <c r="N5" s="61" t="s">
        <v>53</v>
      </c>
      <c r="O5" s="61" t="s">
        <v>3</v>
      </c>
      <c r="P5" s="61" t="s">
        <v>54</v>
      </c>
      <c r="Q5" s="59"/>
      <c r="R5" s="62" t="s">
        <v>45</v>
      </c>
      <c r="S5" s="62" t="s">
        <v>47</v>
      </c>
      <c r="T5" s="62" t="s">
        <v>47</v>
      </c>
      <c r="U5" s="62" t="s">
        <v>47</v>
      </c>
      <c r="V5" s="62" t="s">
        <v>47</v>
      </c>
      <c r="W5" s="62" t="s">
        <v>53</v>
      </c>
    </row>
    <row r="6" spans="1:23" x14ac:dyDescent="0.3">
      <c r="A6" s="12" t="s">
        <v>10</v>
      </c>
      <c r="B6" s="63">
        <f>VALUE(D6*100/$K$3)</f>
        <v>185.38875000000002</v>
      </c>
      <c r="C6" s="63">
        <f>D6-B6</f>
        <v>9.2694375000000093</v>
      </c>
      <c r="D6" s="64">
        <f>(R6+R6*$K$2/100)/$J$1</f>
        <v>194.65818750000003</v>
      </c>
      <c r="E6" s="63">
        <f>VALUE(G6*100/$K$3)</f>
        <v>318.99761904761903</v>
      </c>
      <c r="F6" s="63">
        <f>VALUE(G6*$K$2/$K$3)</f>
        <v>15.949880952380951</v>
      </c>
      <c r="G6" s="64">
        <f>(S6+S6*$K$2/100)/$J$1-1</f>
        <v>334.94749999999999</v>
      </c>
      <c r="H6" s="65">
        <f>VALUE(J6*100/$K$3)</f>
        <v>433.22976190476192</v>
      </c>
      <c r="I6" s="65">
        <f>VALUE(J6*$K$2/$K$3)</f>
        <v>21.661488095238099</v>
      </c>
      <c r="J6" s="64">
        <f>(T6+T6*$K$2/100)/$J$1+2</f>
        <v>454.89125000000001</v>
      </c>
      <c r="K6" s="65">
        <f>VALUE(M6*100/$K$3)</f>
        <v>504.34523809523807</v>
      </c>
      <c r="L6" s="65">
        <f>VALUE(M6*$K$2/$K$3)</f>
        <v>25.217261904761905</v>
      </c>
      <c r="M6" s="64">
        <f>(U6+U6*$K$2/100)/$J$1-2</f>
        <v>529.5625</v>
      </c>
      <c r="N6" s="66">
        <f>VALUE(P6*100/$K$3)</f>
        <v>576.43839285714284</v>
      </c>
      <c r="O6" s="66">
        <f>VALUE(P6*$K$2/$K$3)</f>
        <v>28.821919642857139</v>
      </c>
      <c r="P6" s="64">
        <f>(V6+V6*$K$2/100)/$J$1+3</f>
        <v>605.26031249999994</v>
      </c>
      <c r="Q6" s="67"/>
      <c r="R6" s="68">
        <f>W6*$S$1</f>
        <v>185.38875000000002</v>
      </c>
      <c r="S6" s="68">
        <f>W6*$S$2</f>
        <v>319.95</v>
      </c>
      <c r="T6" s="68">
        <f>W6*$U$1</f>
        <v>431.32499999999999</v>
      </c>
      <c r="U6" s="68">
        <f>W6*$U$2</f>
        <v>506.25</v>
      </c>
      <c r="V6" s="68">
        <f>W6*$W$1</f>
        <v>573.58124999999995</v>
      </c>
      <c r="W6" s="17">
        <f>W31*0.75</f>
        <v>506.25</v>
      </c>
    </row>
    <row r="7" spans="1:23" ht="12" customHeight="1" x14ac:dyDescent="0.3">
      <c r="A7" s="69" t="s">
        <v>69</v>
      </c>
      <c r="B7" s="63">
        <f t="shared" ref="B7:B19" si="0">VALUE(D7*100/$K$3)</f>
        <v>185.38875000000002</v>
      </c>
      <c r="C7" s="63">
        <f t="shared" ref="C7:C19" si="1">D7-B7</f>
        <v>9.2694375000000093</v>
      </c>
      <c r="D7" s="64">
        <f t="shared" ref="D7:D17" si="2">(R7+R7*$K$2/100)/$J$1</f>
        <v>194.65818750000003</v>
      </c>
      <c r="E7" s="63">
        <f t="shared" ref="E7:E19" si="3">VALUE(G7*100/$K$3)</f>
        <v>318.99761904761903</v>
      </c>
      <c r="F7" s="63">
        <f t="shared" ref="F7:F19" si="4">VALUE(G7*$K$2/$K$3)</f>
        <v>15.949880952380951</v>
      </c>
      <c r="G7" s="64">
        <f>(S7+S7*$K$2/100)/$J$1-1</f>
        <v>334.94749999999999</v>
      </c>
      <c r="H7" s="65">
        <f t="shared" ref="H7:H19" si="5">VALUE(J7*100/$K$3)</f>
        <v>433.22976190476192</v>
      </c>
      <c r="I7" s="65">
        <f t="shared" ref="I7:I19" si="6">VALUE(J7*$K$2/$K$3)</f>
        <v>21.661488095238099</v>
      </c>
      <c r="J7" s="64">
        <f>(T7+T7*$K$2/100)/$J$1+2</f>
        <v>454.89125000000001</v>
      </c>
      <c r="K7" s="65">
        <f t="shared" ref="K7:K19" si="7">VALUE(M7*100/$K$3)</f>
        <v>504.34523809523807</v>
      </c>
      <c r="L7" s="65">
        <f t="shared" ref="L7:L19" si="8">VALUE(M7*$K$2/$K$3)</f>
        <v>25.217261904761905</v>
      </c>
      <c r="M7" s="64">
        <f>(U7+U7*$K$2/100)/$J$1-2</f>
        <v>529.5625</v>
      </c>
      <c r="N7" s="66">
        <f t="shared" ref="N7:N19" si="9">VALUE(P7*100/$K$3)</f>
        <v>576.43839285714284</v>
      </c>
      <c r="O7" s="66">
        <f t="shared" ref="O7:O19" si="10">VALUE(P7*$K$2/$K$3)</f>
        <v>28.821919642857139</v>
      </c>
      <c r="P7" s="64">
        <f>(V7+V7*$K$2/100)/$J$1+3</f>
        <v>605.26031249999994</v>
      </c>
      <c r="Q7" s="67"/>
      <c r="R7" s="68">
        <f t="shared" ref="R7:R19" si="11">W7*$S$1</f>
        <v>185.38875000000002</v>
      </c>
      <c r="S7" s="68">
        <f t="shared" ref="S7:S19" si="12">W7*$S$2</f>
        <v>319.95</v>
      </c>
      <c r="T7" s="68">
        <f t="shared" ref="T7:T19" si="13">W7*$U$1</f>
        <v>431.32499999999999</v>
      </c>
      <c r="U7" s="68">
        <f t="shared" ref="U7:U19" si="14">W7*$U$2</f>
        <v>506.25</v>
      </c>
      <c r="V7" s="68">
        <f t="shared" ref="V7:V19" si="15">W7*$W$1</f>
        <v>573.58124999999995</v>
      </c>
      <c r="W7" s="17">
        <f t="shared" ref="W7:W19" si="16">W32*0.75</f>
        <v>506.25</v>
      </c>
    </row>
    <row r="8" spans="1:23" ht="12" customHeight="1" x14ac:dyDescent="0.3">
      <c r="A8" s="12" t="s">
        <v>14</v>
      </c>
      <c r="B8" s="63">
        <f t="shared" si="0"/>
        <v>280.94026785714289</v>
      </c>
      <c r="C8" s="63">
        <f t="shared" si="1"/>
        <v>14.047013392857139</v>
      </c>
      <c r="D8" s="64">
        <f>(R8+R8*$K$2/100)/$J$1+3</f>
        <v>294.98728125000002</v>
      </c>
      <c r="E8" s="63">
        <f t="shared" si="3"/>
        <v>480.87738095238097</v>
      </c>
      <c r="F8" s="63">
        <f t="shared" si="4"/>
        <v>24.043869047619047</v>
      </c>
      <c r="G8" s="64">
        <f>(S8+S8*$K$2/100)/$J$1+1</f>
        <v>504.92124999999999</v>
      </c>
      <c r="H8" s="65">
        <f t="shared" si="5"/>
        <v>647.93988095238092</v>
      </c>
      <c r="I8" s="65">
        <f t="shared" si="6"/>
        <v>32.396994047619046</v>
      </c>
      <c r="J8" s="64">
        <f>(T8+T8*$K$2/100)/$J$1+1</f>
        <v>680.33687499999996</v>
      </c>
      <c r="K8" s="65">
        <f t="shared" si="7"/>
        <v>762.23214285714289</v>
      </c>
      <c r="L8" s="65">
        <f t="shared" si="8"/>
        <v>38.111607142857146</v>
      </c>
      <c r="M8" s="64">
        <f>(U8+U8*$K$2/100)/$J$1+3</f>
        <v>800.34375</v>
      </c>
      <c r="N8" s="66">
        <f t="shared" si="9"/>
        <v>862.27663690476209</v>
      </c>
      <c r="O8" s="66">
        <f t="shared" si="10"/>
        <v>43.113831845238096</v>
      </c>
      <c r="P8" s="64">
        <f>(V8+V8*$K$2/100)/$J$1+2</f>
        <v>905.39046875000008</v>
      </c>
      <c r="Q8" s="67"/>
      <c r="R8" s="68">
        <f t="shared" si="11"/>
        <v>278.083125</v>
      </c>
      <c r="S8" s="68">
        <f t="shared" si="12"/>
        <v>479.92500000000001</v>
      </c>
      <c r="T8" s="68">
        <f t="shared" si="13"/>
        <v>646.98749999999995</v>
      </c>
      <c r="U8" s="68">
        <f t="shared" si="14"/>
        <v>759.375</v>
      </c>
      <c r="V8" s="68">
        <f t="shared" si="15"/>
        <v>860.37187500000005</v>
      </c>
      <c r="W8" s="17">
        <f t="shared" si="16"/>
        <v>759.375</v>
      </c>
    </row>
    <row r="9" spans="1:23" ht="12" customHeight="1" x14ac:dyDescent="0.3">
      <c r="A9" s="69" t="s">
        <v>70</v>
      </c>
      <c r="B9" s="63">
        <f t="shared" si="0"/>
        <v>280.94026785714289</v>
      </c>
      <c r="C9" s="63">
        <f t="shared" si="1"/>
        <v>14.047013392857139</v>
      </c>
      <c r="D9" s="64">
        <f>(R9+R9*$K$2/100)/$J$1+3</f>
        <v>294.98728125000002</v>
      </c>
      <c r="E9" s="63">
        <f t="shared" si="3"/>
        <v>480.87738095238097</v>
      </c>
      <c r="F9" s="63">
        <f t="shared" si="4"/>
        <v>24.043869047619047</v>
      </c>
      <c r="G9" s="64">
        <f>(S9+S9*$K$2/100)/$J$1+1</f>
        <v>504.92124999999999</v>
      </c>
      <c r="H9" s="65">
        <f t="shared" si="5"/>
        <v>647.93988095238092</v>
      </c>
      <c r="I9" s="65">
        <f t="shared" si="6"/>
        <v>32.396994047619046</v>
      </c>
      <c r="J9" s="64">
        <f>(T9+T9*$K$2/100)/$J$1+1</f>
        <v>680.33687499999996</v>
      </c>
      <c r="K9" s="65">
        <f t="shared" si="7"/>
        <v>762.23214285714289</v>
      </c>
      <c r="L9" s="65">
        <f t="shared" si="8"/>
        <v>38.111607142857146</v>
      </c>
      <c r="M9" s="64">
        <f>(U9+U9*$K$2/100)/$J$1+3</f>
        <v>800.34375</v>
      </c>
      <c r="N9" s="66">
        <f t="shared" si="9"/>
        <v>862.27663690476209</v>
      </c>
      <c r="O9" s="66">
        <f t="shared" si="10"/>
        <v>43.113831845238096</v>
      </c>
      <c r="P9" s="64">
        <f>(V9+V9*$K$2/100)/$J$1+2</f>
        <v>905.39046875000008</v>
      </c>
      <c r="Q9" s="67"/>
      <c r="R9" s="68">
        <f t="shared" si="11"/>
        <v>278.083125</v>
      </c>
      <c r="S9" s="68">
        <f t="shared" si="12"/>
        <v>479.92500000000001</v>
      </c>
      <c r="T9" s="68">
        <f t="shared" si="13"/>
        <v>646.98749999999995</v>
      </c>
      <c r="U9" s="68">
        <f t="shared" si="14"/>
        <v>759.375</v>
      </c>
      <c r="V9" s="68">
        <f t="shared" si="15"/>
        <v>860.37187500000005</v>
      </c>
      <c r="W9" s="17">
        <f t="shared" si="16"/>
        <v>759.375</v>
      </c>
    </row>
    <row r="10" spans="1:23" ht="12" customHeight="1" x14ac:dyDescent="0.3">
      <c r="A10" s="12" t="s">
        <v>18</v>
      </c>
      <c r="B10" s="63">
        <f t="shared" si="0"/>
        <v>309.93363095238101</v>
      </c>
      <c r="C10" s="63">
        <f t="shared" si="1"/>
        <v>15.496681547619062</v>
      </c>
      <c r="D10" s="64">
        <f>(R10+R10*$K$2/100)/$J$1+1</f>
        <v>325.43031250000007</v>
      </c>
      <c r="E10" s="63">
        <f t="shared" si="3"/>
        <v>533.25</v>
      </c>
      <c r="F10" s="63">
        <f t="shared" si="4"/>
        <v>26.662500000000001</v>
      </c>
      <c r="G10" s="64">
        <f t="shared" ref="G10" si="17">(S10+S10*$K$2/100)/$J$1</f>
        <v>559.91250000000002</v>
      </c>
      <c r="H10" s="65">
        <f t="shared" si="5"/>
        <v>756.97023809523807</v>
      </c>
      <c r="I10" s="65">
        <f t="shared" si="6"/>
        <v>37.848511904761907</v>
      </c>
      <c r="J10" s="64">
        <f>(T10+T10*$K$2/100)/$J$1+40</f>
        <v>794.81875000000002</v>
      </c>
      <c r="K10" s="65">
        <f t="shared" si="7"/>
        <v>890.41666666666663</v>
      </c>
      <c r="L10" s="65">
        <f t="shared" si="8"/>
        <v>44.520833333333336</v>
      </c>
      <c r="M10" s="64">
        <f>(U10+U10*$K$2/100)/$J$1+49</f>
        <v>934.9375</v>
      </c>
      <c r="N10" s="66">
        <f t="shared" si="9"/>
        <v>995.01636904761915</v>
      </c>
      <c r="O10" s="66">
        <f t="shared" si="10"/>
        <v>49.750818452380955</v>
      </c>
      <c r="P10" s="64">
        <f>(V10+V10*$K$2/100)/$J$1+41</f>
        <v>1044.7671875000001</v>
      </c>
      <c r="Q10" s="67"/>
      <c r="R10" s="68">
        <f t="shared" si="11"/>
        <v>308.98125000000005</v>
      </c>
      <c r="S10" s="68">
        <f t="shared" si="12"/>
        <v>533.25</v>
      </c>
      <c r="T10" s="68">
        <f t="shared" si="13"/>
        <v>718.875</v>
      </c>
      <c r="U10" s="68">
        <f t="shared" si="14"/>
        <v>843.75</v>
      </c>
      <c r="V10" s="68">
        <f t="shared" si="15"/>
        <v>955.96875</v>
      </c>
      <c r="W10" s="17">
        <f t="shared" si="16"/>
        <v>843.75</v>
      </c>
    </row>
    <row r="11" spans="1:23" x14ac:dyDescent="0.3">
      <c r="A11" s="12" t="s">
        <v>19</v>
      </c>
      <c r="B11" s="63">
        <f t="shared" si="0"/>
        <v>280.94026785714289</v>
      </c>
      <c r="C11" s="63">
        <f t="shared" si="1"/>
        <v>14.047013392857139</v>
      </c>
      <c r="D11" s="64">
        <f>(R11+R11*$K$2/100)/$J$1+3</f>
        <v>294.98728125000002</v>
      </c>
      <c r="E11" s="63">
        <f t="shared" si="3"/>
        <v>480.87738095238097</v>
      </c>
      <c r="F11" s="63">
        <f t="shared" si="4"/>
        <v>24.043869047619047</v>
      </c>
      <c r="G11" s="64">
        <f>(S11+S11*$K$2/100)/$J$1+1</f>
        <v>504.92124999999999</v>
      </c>
      <c r="H11" s="65">
        <f t="shared" si="5"/>
        <v>652.70178571428573</v>
      </c>
      <c r="I11" s="65">
        <f t="shared" si="6"/>
        <v>32.635089285714287</v>
      </c>
      <c r="J11" s="64">
        <f>(T11+T11*$K$2/100)/$J$1+6</f>
        <v>685.33687499999996</v>
      </c>
      <c r="K11" s="65">
        <f t="shared" si="7"/>
        <v>757.47023809523807</v>
      </c>
      <c r="L11" s="65">
        <f t="shared" si="8"/>
        <v>37.873511904761905</v>
      </c>
      <c r="M11" s="64">
        <f>(U11+U11*$K$2/100)/$J$1-2</f>
        <v>795.34375</v>
      </c>
      <c r="N11" s="66">
        <f t="shared" si="9"/>
        <v>857.51473214285727</v>
      </c>
      <c r="O11" s="66">
        <f t="shared" si="10"/>
        <v>42.875736607142862</v>
      </c>
      <c r="P11" s="64">
        <f>(V11+V11*$K$2/100)/$J$1-3</f>
        <v>900.39046875000008</v>
      </c>
      <c r="Q11" s="67"/>
      <c r="R11" s="68">
        <f t="shared" si="11"/>
        <v>278.083125</v>
      </c>
      <c r="S11" s="68">
        <f t="shared" si="12"/>
        <v>479.92500000000001</v>
      </c>
      <c r="T11" s="68">
        <f t="shared" si="13"/>
        <v>646.98749999999995</v>
      </c>
      <c r="U11" s="68">
        <f t="shared" si="14"/>
        <v>759.375</v>
      </c>
      <c r="V11" s="68">
        <f t="shared" si="15"/>
        <v>860.37187500000005</v>
      </c>
      <c r="W11" s="17">
        <f t="shared" si="16"/>
        <v>759.375</v>
      </c>
    </row>
    <row r="12" spans="1:23" ht="11.25" customHeight="1" x14ac:dyDescent="0.3">
      <c r="A12" s="12" t="s">
        <v>20</v>
      </c>
      <c r="B12" s="63">
        <f t="shared" si="0"/>
        <v>233.21983035714288</v>
      </c>
      <c r="C12" s="63">
        <f t="shared" si="1"/>
        <v>11.660991517857155</v>
      </c>
      <c r="D12" s="64">
        <f>(R12+R12*$K$2/100)/$J$1+3</f>
        <v>244.88082187500004</v>
      </c>
      <c r="E12" s="63">
        <f t="shared" si="3"/>
        <v>395.66273809523813</v>
      </c>
      <c r="F12" s="63">
        <f t="shared" si="4"/>
        <v>19.783136904761903</v>
      </c>
      <c r="G12" s="64">
        <f>(S12+S12*$K$2/100)/$J$1-2</f>
        <v>415.445875</v>
      </c>
      <c r="H12" s="65">
        <f t="shared" si="5"/>
        <v>537.86601190476188</v>
      </c>
      <c r="I12" s="65">
        <f t="shared" si="6"/>
        <v>26.893300595238092</v>
      </c>
      <c r="J12" s="64">
        <f>(T12+T12*$K$2/100)/$J$1+2</f>
        <v>564.75931249999996</v>
      </c>
      <c r="K12" s="65">
        <f t="shared" si="7"/>
        <v>656.68154761904759</v>
      </c>
      <c r="L12" s="65">
        <f t="shared" si="8"/>
        <v>32.83407738095238</v>
      </c>
      <c r="M12" s="64">
        <f>(U12+U12*$K$2/100)/$J$1+29</f>
        <v>689.515625</v>
      </c>
      <c r="N12" s="66">
        <f t="shared" si="9"/>
        <v>743.20400297619051</v>
      </c>
      <c r="O12" s="66">
        <f t="shared" si="10"/>
        <v>37.160200148809523</v>
      </c>
      <c r="P12" s="64">
        <f>(V12+V12*$K$2/100)/$J$1+32</f>
        <v>780.36420312500002</v>
      </c>
      <c r="Q12" s="67"/>
      <c r="R12" s="68">
        <f t="shared" si="11"/>
        <v>230.36268750000002</v>
      </c>
      <c r="S12" s="68">
        <f t="shared" si="12"/>
        <v>397.5675</v>
      </c>
      <c r="T12" s="68">
        <f t="shared" si="13"/>
        <v>535.96124999999995</v>
      </c>
      <c r="U12" s="68">
        <f t="shared" si="14"/>
        <v>629.0625</v>
      </c>
      <c r="V12" s="68">
        <f t="shared" si="15"/>
        <v>712.72781250000003</v>
      </c>
      <c r="W12" s="17">
        <f t="shared" si="16"/>
        <v>629.0625</v>
      </c>
    </row>
    <row r="13" spans="1:23" x14ac:dyDescent="0.3">
      <c r="A13" s="12" t="s">
        <v>21</v>
      </c>
      <c r="B13" s="63">
        <f t="shared" si="0"/>
        <v>233.21983035714288</v>
      </c>
      <c r="C13" s="63">
        <f t="shared" si="1"/>
        <v>11.660991517857155</v>
      </c>
      <c r="D13" s="64">
        <f>(R13+R13*$K$2/100)/$J$1+3</f>
        <v>244.88082187500004</v>
      </c>
      <c r="E13" s="63">
        <f t="shared" si="3"/>
        <v>395.66273809523813</v>
      </c>
      <c r="F13" s="63">
        <f t="shared" si="4"/>
        <v>19.783136904761903</v>
      </c>
      <c r="G13" s="64">
        <f>(S13+S13*$K$2/100)/$J$1-2</f>
        <v>415.445875</v>
      </c>
      <c r="H13" s="65">
        <f t="shared" si="5"/>
        <v>537.86601190476188</v>
      </c>
      <c r="I13" s="65">
        <f t="shared" si="6"/>
        <v>26.893300595238092</v>
      </c>
      <c r="J13" s="64">
        <f>(T13+T13*$K$2/100)/$J$1+2</f>
        <v>564.75931249999996</v>
      </c>
      <c r="K13" s="65">
        <f t="shared" si="7"/>
        <v>656.68154761904759</v>
      </c>
      <c r="L13" s="65">
        <f t="shared" si="8"/>
        <v>32.83407738095238</v>
      </c>
      <c r="M13" s="64">
        <f>(U13+U13*$K$2/100)/$J$1+29</f>
        <v>689.515625</v>
      </c>
      <c r="N13" s="66">
        <f t="shared" si="9"/>
        <v>743.20400297619051</v>
      </c>
      <c r="O13" s="66">
        <f t="shared" si="10"/>
        <v>37.160200148809523</v>
      </c>
      <c r="P13" s="64">
        <f>(V13+V13*$K$2/100)/$J$1+32</f>
        <v>780.36420312500002</v>
      </c>
      <c r="Q13" s="67"/>
      <c r="R13" s="68">
        <f t="shared" si="11"/>
        <v>230.36268750000002</v>
      </c>
      <c r="S13" s="68">
        <f t="shared" si="12"/>
        <v>397.5675</v>
      </c>
      <c r="T13" s="68">
        <f t="shared" si="13"/>
        <v>535.96124999999995</v>
      </c>
      <c r="U13" s="68">
        <f t="shared" si="14"/>
        <v>629.0625</v>
      </c>
      <c r="V13" s="68">
        <f t="shared" si="15"/>
        <v>712.72781250000003</v>
      </c>
      <c r="W13" s="17">
        <f t="shared" si="16"/>
        <v>629.0625</v>
      </c>
    </row>
    <row r="14" spans="1:23" ht="11.25" customHeight="1" x14ac:dyDescent="0.3">
      <c r="A14" s="12" t="s">
        <v>22</v>
      </c>
      <c r="B14" s="63">
        <f t="shared" si="0"/>
        <v>185.38875000000002</v>
      </c>
      <c r="C14" s="63">
        <f t="shared" si="1"/>
        <v>9.2694375000000093</v>
      </c>
      <c r="D14" s="64">
        <f t="shared" si="2"/>
        <v>194.65818750000003</v>
      </c>
      <c r="E14" s="63">
        <f t="shared" si="3"/>
        <v>318.99761904761903</v>
      </c>
      <c r="F14" s="63">
        <f t="shared" si="4"/>
        <v>15.949880952380951</v>
      </c>
      <c r="G14" s="64">
        <f>(S14+S14*$K$2/100)/$J$1-1</f>
        <v>334.94749999999999</v>
      </c>
      <c r="H14" s="65">
        <f t="shared" si="5"/>
        <v>447.51547619047619</v>
      </c>
      <c r="I14" s="65">
        <f t="shared" si="6"/>
        <v>22.37577380952381</v>
      </c>
      <c r="J14" s="64">
        <f>(T14+T14*$K$2/100)/$J$1+17</f>
        <v>469.89125000000001</v>
      </c>
      <c r="K14" s="65">
        <f t="shared" si="7"/>
        <v>504.34523809523807</v>
      </c>
      <c r="L14" s="65">
        <f t="shared" si="8"/>
        <v>25.217261904761905</v>
      </c>
      <c r="M14" s="64">
        <f>(U14+U14*$K$2/100)/$J$1-2</f>
        <v>529.5625</v>
      </c>
      <c r="N14" s="66">
        <f t="shared" si="9"/>
        <v>562.15267857142851</v>
      </c>
      <c r="O14" s="66">
        <f t="shared" si="10"/>
        <v>28.107633928571428</v>
      </c>
      <c r="P14" s="64">
        <f>(V14+V14*$K$2/100)/$J$1-12</f>
        <v>590.26031249999994</v>
      </c>
      <c r="Q14" s="67"/>
      <c r="R14" s="68">
        <f t="shared" si="11"/>
        <v>185.38875000000002</v>
      </c>
      <c r="S14" s="68">
        <f t="shared" si="12"/>
        <v>319.95</v>
      </c>
      <c r="T14" s="68">
        <f t="shared" si="13"/>
        <v>431.32499999999999</v>
      </c>
      <c r="U14" s="68">
        <f t="shared" si="14"/>
        <v>506.25</v>
      </c>
      <c r="V14" s="68">
        <f t="shared" si="15"/>
        <v>573.58124999999995</v>
      </c>
      <c r="W14" s="17">
        <f t="shared" si="16"/>
        <v>506.25</v>
      </c>
    </row>
    <row r="15" spans="1:23" x14ac:dyDescent="0.3">
      <c r="A15" s="12" t="s">
        <v>55</v>
      </c>
      <c r="B15" s="63">
        <f t="shared" si="0"/>
        <v>228.4910119047619</v>
      </c>
      <c r="C15" s="63">
        <f t="shared" si="1"/>
        <v>11.424550595238117</v>
      </c>
      <c r="D15" s="64">
        <f>(R15+R15*$K$2/100)/$J$1+2</f>
        <v>239.91556250000002</v>
      </c>
      <c r="E15" s="63">
        <f t="shared" si="3"/>
        <v>390.09761904761905</v>
      </c>
      <c r="F15" s="63">
        <f t="shared" si="4"/>
        <v>19.504880952380955</v>
      </c>
      <c r="G15" s="64">
        <f>(S15+S15*$K$2/100)/$J$1-1</f>
        <v>409.60250000000002</v>
      </c>
      <c r="H15" s="65">
        <f t="shared" si="5"/>
        <v>528.12738095238092</v>
      </c>
      <c r="I15" s="65">
        <f t="shared" si="6"/>
        <v>26.406369047619044</v>
      </c>
      <c r="J15" s="64">
        <f>(T15+T15*$K$2/100)/$J$1+1</f>
        <v>554.53374999999994</v>
      </c>
      <c r="K15" s="65">
        <f t="shared" si="7"/>
        <v>618.75</v>
      </c>
      <c r="L15" s="65">
        <f t="shared" si="8"/>
        <v>30.9375</v>
      </c>
      <c r="M15" s="64">
        <f t="shared" ref="M15:M16" si="18">(U15+U15*$K$2/100)/$J$1</f>
        <v>649.6875</v>
      </c>
      <c r="N15" s="66">
        <f t="shared" si="9"/>
        <v>690.56755952380956</v>
      </c>
      <c r="O15" s="66">
        <f t="shared" si="10"/>
        <v>34.528377976190477</v>
      </c>
      <c r="P15" s="64">
        <f>(V15+V15*$K$2/100)/$J$1-11</f>
        <v>725.09593749999999</v>
      </c>
      <c r="Q15" s="67"/>
      <c r="R15" s="68">
        <f t="shared" si="11"/>
        <v>226.58625000000001</v>
      </c>
      <c r="S15" s="68">
        <f t="shared" si="12"/>
        <v>391.05</v>
      </c>
      <c r="T15" s="68">
        <f t="shared" si="13"/>
        <v>527.17499999999995</v>
      </c>
      <c r="U15" s="68">
        <f t="shared" si="14"/>
        <v>618.75</v>
      </c>
      <c r="V15" s="68">
        <f t="shared" si="15"/>
        <v>701.04375000000005</v>
      </c>
      <c r="W15" s="17">
        <f t="shared" si="16"/>
        <v>618.75</v>
      </c>
    </row>
    <row r="16" spans="1:23" x14ac:dyDescent="0.3">
      <c r="A16" s="12" t="s">
        <v>56</v>
      </c>
      <c r="B16" s="63">
        <f t="shared" si="0"/>
        <v>228.4910119047619</v>
      </c>
      <c r="C16" s="63">
        <f t="shared" si="1"/>
        <v>11.424550595238117</v>
      </c>
      <c r="D16" s="64">
        <f>(R16+R16*$K$2/100)/$J$1+2</f>
        <v>239.91556250000002</v>
      </c>
      <c r="E16" s="63">
        <f t="shared" si="3"/>
        <v>390.09761904761905</v>
      </c>
      <c r="F16" s="63">
        <f t="shared" si="4"/>
        <v>19.504880952380955</v>
      </c>
      <c r="G16" s="64">
        <f>(S16+S16*$K$2/100)/$J$1-1</f>
        <v>409.60250000000002</v>
      </c>
      <c r="H16" s="65">
        <f t="shared" si="5"/>
        <v>528.12738095238092</v>
      </c>
      <c r="I16" s="65">
        <f t="shared" si="6"/>
        <v>26.406369047619044</v>
      </c>
      <c r="J16" s="64">
        <f>(T16+T16*$K$2/100)/$J$1+1</f>
        <v>554.53374999999994</v>
      </c>
      <c r="K16" s="65">
        <f t="shared" si="7"/>
        <v>618.75</v>
      </c>
      <c r="L16" s="65">
        <f t="shared" si="8"/>
        <v>30.9375</v>
      </c>
      <c r="M16" s="64">
        <f t="shared" si="18"/>
        <v>649.6875</v>
      </c>
      <c r="N16" s="66">
        <f t="shared" si="9"/>
        <v>690.56755952380956</v>
      </c>
      <c r="O16" s="66">
        <f t="shared" si="10"/>
        <v>34.528377976190477</v>
      </c>
      <c r="P16" s="64">
        <f>(V16+V16*$K$2/100)/$J$1-11</f>
        <v>725.09593749999999</v>
      </c>
      <c r="Q16" s="67"/>
      <c r="R16" s="68">
        <f t="shared" si="11"/>
        <v>226.58625000000001</v>
      </c>
      <c r="S16" s="68">
        <f t="shared" si="12"/>
        <v>391.05</v>
      </c>
      <c r="T16" s="68">
        <f t="shared" si="13"/>
        <v>527.17499999999995</v>
      </c>
      <c r="U16" s="68">
        <f t="shared" si="14"/>
        <v>618.75</v>
      </c>
      <c r="V16" s="68">
        <f t="shared" si="15"/>
        <v>701.04375000000005</v>
      </c>
      <c r="W16" s="17">
        <f t="shared" si="16"/>
        <v>618.75</v>
      </c>
    </row>
    <row r="17" spans="1:25" x14ac:dyDescent="0.3">
      <c r="A17" s="12" t="s">
        <v>25</v>
      </c>
      <c r="B17" s="63">
        <f t="shared" si="0"/>
        <v>185.38875000000002</v>
      </c>
      <c r="C17" s="63">
        <f t="shared" si="1"/>
        <v>9.2694375000000093</v>
      </c>
      <c r="D17" s="64">
        <f t="shared" si="2"/>
        <v>194.65818750000003</v>
      </c>
      <c r="E17" s="63">
        <f t="shared" si="3"/>
        <v>318.99761904761903</v>
      </c>
      <c r="F17" s="63">
        <f t="shared" si="4"/>
        <v>15.949880952380951</v>
      </c>
      <c r="G17" s="64">
        <f>(S17+S17*$K$2/100)/$J$1-1</f>
        <v>334.94749999999999</v>
      </c>
      <c r="H17" s="65">
        <f t="shared" si="5"/>
        <v>433.22976190476192</v>
      </c>
      <c r="I17" s="65">
        <f t="shared" si="6"/>
        <v>21.661488095238099</v>
      </c>
      <c r="J17" s="64">
        <f>(T17+T17*$K$2/100)/$J$1+2</f>
        <v>454.89125000000001</v>
      </c>
      <c r="K17" s="65">
        <f t="shared" si="7"/>
        <v>504.34523809523807</v>
      </c>
      <c r="L17" s="65">
        <f t="shared" si="8"/>
        <v>25.217261904761905</v>
      </c>
      <c r="M17" s="64">
        <f>(U17+U17*$K$2/100)/$J$1-2</f>
        <v>529.5625</v>
      </c>
      <c r="N17" s="66">
        <f t="shared" si="9"/>
        <v>571.67648809523803</v>
      </c>
      <c r="O17" s="66">
        <f t="shared" si="10"/>
        <v>28.583824404761902</v>
      </c>
      <c r="P17" s="64">
        <f>(V17+V17*$K$2/100)/$J$1-2</f>
        <v>600.26031249999994</v>
      </c>
      <c r="Q17" s="67"/>
      <c r="R17" s="68">
        <f t="shared" si="11"/>
        <v>185.38875000000002</v>
      </c>
      <c r="S17" s="68">
        <f t="shared" si="12"/>
        <v>319.95</v>
      </c>
      <c r="T17" s="68">
        <f t="shared" si="13"/>
        <v>431.32499999999999</v>
      </c>
      <c r="U17" s="68">
        <f t="shared" si="14"/>
        <v>506.25</v>
      </c>
      <c r="V17" s="68">
        <f t="shared" si="15"/>
        <v>573.58124999999995</v>
      </c>
      <c r="W17" s="17">
        <f t="shared" si="16"/>
        <v>506.25</v>
      </c>
    </row>
    <row r="18" spans="1:25" x14ac:dyDescent="0.3">
      <c r="A18" s="12" t="s">
        <v>26</v>
      </c>
      <c r="B18" s="63">
        <f t="shared" si="0"/>
        <v>109.45567410714285</v>
      </c>
      <c r="C18" s="63">
        <f t="shared" si="1"/>
        <v>5.4727837053571449</v>
      </c>
      <c r="D18" s="64">
        <f>((R18+R18*$K$2/100)/$J$1)*$O$1+3</f>
        <v>114.9284578125</v>
      </c>
      <c r="E18" s="63">
        <f t="shared" si="3"/>
        <v>185.87601190476187</v>
      </c>
      <c r="F18" s="63">
        <f t="shared" si="4"/>
        <v>9.2938005952380944</v>
      </c>
      <c r="G18" s="64">
        <f>((S18+S18*$K$2/100)/$J$1)*$O$1+2</f>
        <v>195.16981249999998</v>
      </c>
      <c r="H18" s="65">
        <f t="shared" si="5"/>
        <v>248.01187499999997</v>
      </c>
      <c r="I18" s="65">
        <f t="shared" si="6"/>
        <v>12.400593749999999</v>
      </c>
      <c r="J18" s="64">
        <f>((T18+T18*$K$2/100)/$J$1)*$O$1</f>
        <v>260.41246874999996</v>
      </c>
      <c r="K18" s="65">
        <f t="shared" si="7"/>
        <v>290.14136904761904</v>
      </c>
      <c r="L18" s="65">
        <f t="shared" si="8"/>
        <v>14.507068452380953</v>
      </c>
      <c r="M18" s="64">
        <f>((U18+U18*$K$2/100)/$J$1)*$O$1-1</f>
        <v>304.6484375</v>
      </c>
      <c r="N18" s="66">
        <f t="shared" si="9"/>
        <v>328.85683779761894</v>
      </c>
      <c r="O18" s="66">
        <f t="shared" si="10"/>
        <v>16.442841889880949</v>
      </c>
      <c r="P18" s="64">
        <f>((V18+V18*$K$2/100)/$J$1)*$O$1-1</f>
        <v>345.29967968749992</v>
      </c>
      <c r="Q18" s="67"/>
      <c r="R18" s="68">
        <f t="shared" si="11"/>
        <v>185.38875000000002</v>
      </c>
      <c r="S18" s="68">
        <f t="shared" si="12"/>
        <v>319.95</v>
      </c>
      <c r="T18" s="68">
        <f t="shared" si="13"/>
        <v>431.32499999999999</v>
      </c>
      <c r="U18" s="68">
        <f t="shared" si="14"/>
        <v>506.25</v>
      </c>
      <c r="V18" s="68">
        <f t="shared" si="15"/>
        <v>573.58124999999995</v>
      </c>
      <c r="W18" s="17">
        <f t="shared" si="16"/>
        <v>506.25</v>
      </c>
    </row>
    <row r="19" spans="1:25" x14ac:dyDescent="0.3">
      <c r="A19" s="69" t="s">
        <v>57</v>
      </c>
      <c r="B19" s="63">
        <f t="shared" si="0"/>
        <v>109.45567410714285</v>
      </c>
      <c r="C19" s="63">
        <f t="shared" si="1"/>
        <v>5.4727837053571449</v>
      </c>
      <c r="D19" s="64">
        <f>((R19+R19*$K$2/100)/$J$1)*$O$1+3</f>
        <v>114.9284578125</v>
      </c>
      <c r="E19" s="63">
        <f t="shared" si="3"/>
        <v>185.87601190476187</v>
      </c>
      <c r="F19" s="63">
        <f t="shared" si="4"/>
        <v>9.2938005952380944</v>
      </c>
      <c r="G19" s="64">
        <f>((S19+S19*$K$2/100)/$J$1)*$O$1+2</f>
        <v>195.16981249999998</v>
      </c>
      <c r="H19" s="65">
        <f t="shared" si="5"/>
        <v>248.01187499999997</v>
      </c>
      <c r="I19" s="65">
        <f t="shared" si="6"/>
        <v>12.400593749999999</v>
      </c>
      <c r="J19" s="64">
        <f>((T19+T19*$K$2/100)/$J$1)*$O$1</f>
        <v>260.41246874999996</v>
      </c>
      <c r="K19" s="65">
        <f t="shared" si="7"/>
        <v>290.14136904761904</v>
      </c>
      <c r="L19" s="65">
        <f t="shared" si="8"/>
        <v>14.507068452380953</v>
      </c>
      <c r="M19" s="64">
        <f>((U19+U19*$K$2/100)/$J$1)*$O$1-1</f>
        <v>304.6484375</v>
      </c>
      <c r="N19" s="66">
        <f t="shared" si="9"/>
        <v>328.85683779761894</v>
      </c>
      <c r="O19" s="66">
        <f t="shared" si="10"/>
        <v>16.442841889880949</v>
      </c>
      <c r="P19" s="64">
        <f>((V19+V19*$K$2/100)/$J$1)*$O$1-1</f>
        <v>345.29967968749992</v>
      </c>
      <c r="Q19" s="67"/>
      <c r="R19" s="68">
        <f t="shared" si="11"/>
        <v>185.38875000000002</v>
      </c>
      <c r="S19" s="68">
        <f t="shared" si="12"/>
        <v>319.95</v>
      </c>
      <c r="T19" s="68">
        <f t="shared" si="13"/>
        <v>431.32499999999999</v>
      </c>
      <c r="U19" s="68">
        <f t="shared" si="14"/>
        <v>506.25</v>
      </c>
      <c r="V19" s="68">
        <f t="shared" si="15"/>
        <v>573.58124999999995</v>
      </c>
      <c r="W19" s="17">
        <f t="shared" si="16"/>
        <v>506.25</v>
      </c>
    </row>
    <row r="20" spans="1:25" x14ac:dyDescent="0.3">
      <c r="A20" s="12"/>
      <c r="B20" s="63"/>
      <c r="C20" s="63"/>
      <c r="D20" s="64"/>
      <c r="E20" s="63"/>
      <c r="F20" s="63"/>
      <c r="G20" s="64"/>
      <c r="H20" s="65"/>
      <c r="I20" s="65"/>
      <c r="J20" s="64"/>
      <c r="K20" s="65"/>
      <c r="L20" s="65"/>
      <c r="M20" s="64"/>
      <c r="N20" s="66"/>
      <c r="O20" s="66"/>
      <c r="P20" s="64"/>
      <c r="Q20" s="67"/>
      <c r="R20" s="68"/>
      <c r="S20" s="68"/>
      <c r="T20" s="68"/>
      <c r="U20" s="68"/>
      <c r="V20" s="68"/>
      <c r="W20" s="45"/>
    </row>
    <row r="21" spans="1:25" x14ac:dyDescent="0.3">
      <c r="A21" s="12"/>
      <c r="B21" s="63"/>
      <c r="C21" s="63"/>
      <c r="D21" s="64"/>
      <c r="E21" s="63"/>
      <c r="F21" s="63"/>
      <c r="G21" s="64"/>
      <c r="H21" s="65"/>
      <c r="I21" s="65"/>
      <c r="J21" s="64"/>
      <c r="K21" s="65"/>
      <c r="L21" s="65"/>
      <c r="M21" s="64"/>
      <c r="N21" s="66"/>
      <c r="O21" s="66"/>
      <c r="P21" s="64"/>
      <c r="Q21" s="67"/>
      <c r="R21" s="68"/>
      <c r="S21" s="68"/>
      <c r="T21" s="68"/>
      <c r="U21" s="68"/>
      <c r="V21" s="68"/>
      <c r="W21" s="45"/>
    </row>
    <row r="22" spans="1:25" x14ac:dyDescent="0.3">
      <c r="A22" s="12"/>
      <c r="B22" s="63"/>
      <c r="C22" s="63"/>
      <c r="D22" s="64"/>
      <c r="E22" s="63"/>
      <c r="F22" s="63"/>
      <c r="G22" s="64"/>
      <c r="H22" s="65"/>
      <c r="I22" s="65"/>
      <c r="J22" s="64"/>
      <c r="K22" s="65"/>
      <c r="L22" s="65"/>
      <c r="M22" s="64"/>
      <c r="N22" s="66"/>
      <c r="O22" s="66"/>
      <c r="P22" s="64"/>
      <c r="Q22" s="67"/>
      <c r="R22" s="68"/>
      <c r="S22" s="68"/>
      <c r="T22" s="68"/>
      <c r="U22" s="68"/>
      <c r="V22" s="68"/>
      <c r="W22" s="45"/>
    </row>
    <row r="23" spans="1:25" x14ac:dyDescent="0.3">
      <c r="A23" s="12"/>
      <c r="B23" s="63"/>
      <c r="C23" s="63"/>
      <c r="D23" s="64"/>
      <c r="E23" s="63"/>
      <c r="F23" s="63"/>
      <c r="G23" s="64"/>
      <c r="H23" s="65"/>
      <c r="I23" s="65"/>
      <c r="J23" s="64"/>
      <c r="K23" s="65"/>
      <c r="L23" s="65"/>
      <c r="M23" s="64"/>
      <c r="N23" s="66"/>
      <c r="O23" s="66"/>
      <c r="P23" s="64"/>
      <c r="Q23" s="67"/>
      <c r="R23" s="68"/>
      <c r="S23" s="68"/>
      <c r="T23" s="68"/>
      <c r="U23" s="68"/>
      <c r="V23" s="68"/>
      <c r="W23" s="45"/>
    </row>
    <row r="24" spans="1:25" x14ac:dyDescent="0.3">
      <c r="A24" s="12"/>
      <c r="B24" s="63"/>
      <c r="C24" s="63"/>
      <c r="D24" s="64"/>
      <c r="E24" s="63"/>
      <c r="F24" s="63"/>
      <c r="G24" s="64"/>
      <c r="H24" s="65"/>
      <c r="I24" s="65"/>
      <c r="J24" s="64"/>
      <c r="K24" s="65"/>
      <c r="L24" s="65"/>
      <c r="M24" s="64"/>
      <c r="N24" s="66"/>
      <c r="O24" s="66"/>
      <c r="P24" s="64"/>
      <c r="Q24" s="67"/>
      <c r="R24" s="68"/>
      <c r="S24" s="68"/>
      <c r="T24" s="68"/>
      <c r="U24" s="68"/>
      <c r="V24" s="68"/>
      <c r="W24" s="45"/>
    </row>
    <row r="25" spans="1:25" x14ac:dyDescent="0.3">
      <c r="A25" s="12"/>
      <c r="B25" s="63"/>
      <c r="C25" s="63"/>
      <c r="D25" s="64"/>
      <c r="E25" s="63"/>
      <c r="F25" s="63"/>
      <c r="G25" s="64"/>
      <c r="H25" s="65"/>
      <c r="I25" s="65"/>
      <c r="J25" s="64"/>
      <c r="K25" s="65"/>
      <c r="L25" s="65"/>
      <c r="M25" s="64"/>
      <c r="N25" s="66"/>
      <c r="O25" s="66"/>
      <c r="P25" s="64"/>
      <c r="Q25" s="67"/>
      <c r="R25" s="68"/>
      <c r="S25" s="68"/>
      <c r="T25" s="68"/>
      <c r="U25" s="68"/>
      <c r="V25" s="68"/>
      <c r="W25" s="45"/>
    </row>
    <row r="26" spans="1:25" x14ac:dyDescent="0.3">
      <c r="A26" s="12"/>
      <c r="B26" s="63"/>
      <c r="C26" s="63"/>
      <c r="D26" s="64"/>
      <c r="E26" s="63"/>
      <c r="F26" s="63"/>
      <c r="G26" s="64"/>
      <c r="H26" s="65"/>
      <c r="I26" s="65"/>
      <c r="J26" s="64"/>
      <c r="K26" s="65"/>
      <c r="L26" s="65"/>
      <c r="M26" s="64"/>
      <c r="N26" s="66"/>
      <c r="O26" s="66"/>
      <c r="P26" s="64"/>
      <c r="Q26" s="67"/>
      <c r="R26" s="68"/>
      <c r="S26" s="68"/>
      <c r="T26" s="68"/>
      <c r="U26" s="68"/>
      <c r="V26" s="68"/>
      <c r="W26" s="45"/>
    </row>
    <row r="27" spans="1:25" x14ac:dyDescent="0.3">
      <c r="A27" s="12"/>
      <c r="B27" s="63"/>
      <c r="C27" s="63"/>
      <c r="D27" s="64"/>
      <c r="E27" s="63"/>
      <c r="F27" s="63"/>
      <c r="G27" s="64"/>
      <c r="H27" s="65"/>
      <c r="I27" s="65"/>
      <c r="J27" s="64"/>
      <c r="K27" s="65"/>
      <c r="L27" s="65"/>
      <c r="M27" s="64"/>
      <c r="N27" s="66"/>
      <c r="O27" s="66"/>
      <c r="P27" s="64"/>
      <c r="Q27" s="67"/>
      <c r="R27" s="68"/>
      <c r="S27" s="68"/>
      <c r="T27" s="68"/>
      <c r="U27" s="68"/>
      <c r="V27" s="68"/>
      <c r="W27" s="45"/>
    </row>
    <row r="28" spans="1:25" x14ac:dyDescent="0.3">
      <c r="A28" s="12"/>
      <c r="B28" s="63"/>
      <c r="C28" s="63"/>
      <c r="D28" s="64"/>
      <c r="E28" s="63"/>
      <c r="F28" s="63"/>
      <c r="G28" s="64"/>
      <c r="H28" s="65"/>
      <c r="I28" s="65"/>
      <c r="J28" s="64"/>
      <c r="K28" s="65"/>
      <c r="L28" s="65"/>
      <c r="M28" s="64"/>
      <c r="N28" s="66"/>
      <c r="O28" s="66"/>
      <c r="P28" s="64"/>
      <c r="Q28" s="67"/>
      <c r="R28" s="68"/>
      <c r="S28" s="68"/>
      <c r="T28" s="68"/>
      <c r="U28" s="68"/>
      <c r="V28" s="68"/>
      <c r="W28" s="45"/>
    </row>
    <row r="29" spans="1:25" ht="15.75" customHeight="1" x14ac:dyDescent="0.3">
      <c r="A29" s="70"/>
      <c r="B29" s="71"/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 t="s">
        <v>28</v>
      </c>
      <c r="Q29" s="67" t="s">
        <v>28</v>
      </c>
      <c r="R29" s="68" t="s">
        <v>28</v>
      </c>
      <c r="S29" s="68" t="s">
        <v>28</v>
      </c>
      <c r="T29" s="68" t="s">
        <v>28</v>
      </c>
      <c r="U29" s="68" t="s">
        <v>28</v>
      </c>
      <c r="V29" s="68" t="s">
        <v>28</v>
      </c>
      <c r="W29" s="73" t="s">
        <v>28</v>
      </c>
    </row>
    <row r="30" spans="1:25" x14ac:dyDescent="0.3">
      <c r="A30" s="74" t="s">
        <v>58</v>
      </c>
      <c r="B30" s="75"/>
      <c r="C30" s="75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2" t="s">
        <v>28</v>
      </c>
      <c r="Q30" s="67"/>
      <c r="R30" s="68" t="s">
        <v>28</v>
      </c>
      <c r="S30" s="68" t="s">
        <v>28</v>
      </c>
      <c r="T30" s="68" t="s">
        <v>28</v>
      </c>
      <c r="U30" s="68" t="s">
        <v>28</v>
      </c>
      <c r="V30" s="68" t="s">
        <v>28</v>
      </c>
      <c r="W30" s="60"/>
    </row>
    <row r="31" spans="1:25" x14ac:dyDescent="0.3">
      <c r="A31" s="12" t="s">
        <v>10</v>
      </c>
      <c r="B31" s="63">
        <f>VALUE(D31*100/$K$3)+1</f>
        <v>248.18500000000003</v>
      </c>
      <c r="C31" s="63">
        <f>VALUE(D31*$K$2/$K$3)</f>
        <v>12.359250000000001</v>
      </c>
      <c r="D31" s="77">
        <f t="shared" ref="D31:D32" si="19">(R31+R31*$K$2/100)/$J$1</f>
        <v>259.54425000000003</v>
      </c>
      <c r="E31" s="78">
        <f>VALUE(G31*100/$K$3)</f>
        <v>428.50476190476189</v>
      </c>
      <c r="F31" s="78">
        <f>VALUE(G31*$K$2/$K$3)</f>
        <v>21.425238095238097</v>
      </c>
      <c r="G31" s="64">
        <f>(S31+S31*$K$2/100)/$J$1+2</f>
        <v>449.93</v>
      </c>
      <c r="H31" s="63">
        <f>VALUE(J31*100/$K$3)</f>
        <v>576.05238095238099</v>
      </c>
      <c r="I31" s="63">
        <f>VALUE(J31*$K$2/$K$3)</f>
        <v>28.80261904761905</v>
      </c>
      <c r="J31" s="64">
        <f>(T31+T31*$K$2/100)/$J$1+1</f>
        <v>604.85500000000002</v>
      </c>
      <c r="K31" s="66">
        <f>VALUE(M31*100/$K$3)</f>
        <v>675.95238095238096</v>
      </c>
      <c r="L31" s="66">
        <f>VALUE(M31*$K$2/$K$3)</f>
        <v>33.797619047619051</v>
      </c>
      <c r="M31" s="79">
        <f>(U31+U31*$K$2/100)/$J$1+1</f>
        <v>709.75</v>
      </c>
      <c r="N31" s="66">
        <f>VALUE(P31*100/$K$3)</f>
        <v>766.6797619047619</v>
      </c>
      <c r="O31" s="66">
        <f>VALUE(P31*$K$2/$K$3)</f>
        <v>38.333988095238091</v>
      </c>
      <c r="P31" s="64">
        <f>(V31+V31*$K$2/100)/$J$1+2</f>
        <v>805.01374999999996</v>
      </c>
      <c r="Q31" s="67"/>
      <c r="R31" s="68">
        <f>W31*$S$1</f>
        <v>247.18500000000003</v>
      </c>
      <c r="S31" s="68">
        <f>W31*$S$2</f>
        <v>426.6</v>
      </c>
      <c r="T31" s="68">
        <f>W31*$U$1</f>
        <v>575.1</v>
      </c>
      <c r="U31" s="68">
        <f>W31*$U$2</f>
        <v>675</v>
      </c>
      <c r="V31" s="68">
        <f>W31*$W$1</f>
        <v>764.77499999999998</v>
      </c>
      <c r="W31" s="17">
        <v>675</v>
      </c>
      <c r="Y31">
        <v>450</v>
      </c>
    </row>
    <row r="32" spans="1:25" ht="14.25" customHeight="1" x14ac:dyDescent="0.3">
      <c r="A32" s="69" t="s">
        <v>69</v>
      </c>
      <c r="B32" s="63">
        <f t="shared" ref="B32:B44" si="20">VALUE(D32*100/$K$3)</f>
        <v>247.18500000000003</v>
      </c>
      <c r="C32" s="63">
        <f t="shared" ref="C32:C44" si="21">VALUE(D32*$K$2/$K$3)</f>
        <v>12.359250000000001</v>
      </c>
      <c r="D32" s="77">
        <f t="shared" si="19"/>
        <v>259.54425000000003</v>
      </c>
      <c r="E32" s="78">
        <f t="shared" ref="E32:E44" si="22">VALUE(G32*100/$K$3)</f>
        <v>428.50476190476189</v>
      </c>
      <c r="F32" s="78">
        <f t="shared" ref="F32:F44" si="23">VALUE(G32*$K$2/$K$3)</f>
        <v>21.425238095238097</v>
      </c>
      <c r="G32" s="64">
        <f>(S32+S32*$K$2/100)/$J$1+2</f>
        <v>449.93</v>
      </c>
      <c r="H32" s="63">
        <f t="shared" ref="H32:H44" si="24">VALUE(J32*100/$K$3)</f>
        <v>576.05238095238099</v>
      </c>
      <c r="I32" s="63">
        <f t="shared" ref="I32:I44" si="25">VALUE(J32*$K$2/$K$3)</f>
        <v>28.80261904761905</v>
      </c>
      <c r="J32" s="64">
        <f>(T32+T32*$K$2/100)/$J$1+1</f>
        <v>604.85500000000002</v>
      </c>
      <c r="K32" s="66">
        <f t="shared" ref="K32:K44" si="26">VALUE(M32*100/$K$3)</f>
        <v>675.95238095238096</v>
      </c>
      <c r="L32" s="66">
        <f t="shared" ref="L32:L44" si="27">VALUE(M32*$K$2/$K$3)</f>
        <v>33.797619047619051</v>
      </c>
      <c r="M32" s="79">
        <f>(U32+U32*$K$2/100)/$J$1+1</f>
        <v>709.75</v>
      </c>
      <c r="N32" s="66">
        <f t="shared" ref="N32:N44" si="28">VALUE(P32*100/$K$3)</f>
        <v>766.6797619047619</v>
      </c>
      <c r="O32" s="66">
        <f t="shared" ref="O32:O44" si="29">VALUE(P32*$K$2/$K$3)</f>
        <v>38.333988095238091</v>
      </c>
      <c r="P32" s="64">
        <f>(V32+V32*$K$2/100)/$J$1+2</f>
        <v>805.01374999999996</v>
      </c>
      <c r="Q32" s="67"/>
      <c r="R32" s="68">
        <f t="shared" ref="R32:R44" si="30">W32*$S$1</f>
        <v>247.18500000000003</v>
      </c>
      <c r="S32" s="68">
        <f t="shared" ref="S32:S44" si="31">W32*$S$2</f>
        <v>426.6</v>
      </c>
      <c r="T32" s="68">
        <f t="shared" ref="T32:T44" si="32">W32*$U$1</f>
        <v>575.1</v>
      </c>
      <c r="U32" s="68">
        <f t="shared" ref="U32:U44" si="33">W32*$U$2</f>
        <v>675</v>
      </c>
      <c r="V32" s="68">
        <f t="shared" ref="V32:V44" si="34">W32*$W$1</f>
        <v>764.77499999999998</v>
      </c>
      <c r="W32" s="17">
        <v>675</v>
      </c>
      <c r="Y32">
        <v>452</v>
      </c>
    </row>
    <row r="33" spans="1:25" x14ac:dyDescent="0.3">
      <c r="A33" s="12" t="s">
        <v>14</v>
      </c>
      <c r="B33" s="63">
        <f t="shared" si="20"/>
        <v>371.729880952381</v>
      </c>
      <c r="C33" s="63">
        <f t="shared" si="21"/>
        <v>18.586494047619052</v>
      </c>
      <c r="D33" s="64">
        <f>(R33+R33*$K$2/100)/$J$1+1</f>
        <v>390.31637500000005</v>
      </c>
      <c r="E33" s="78">
        <f t="shared" si="22"/>
        <v>642.75714285714287</v>
      </c>
      <c r="F33" s="78">
        <f t="shared" si="23"/>
        <v>32.137857142857143</v>
      </c>
      <c r="G33" s="64">
        <f>(S33+S33*$K$2/100)/$J$1+3</f>
        <v>674.89499999999998</v>
      </c>
      <c r="H33" s="63">
        <f t="shared" si="24"/>
        <v>871.22142857142853</v>
      </c>
      <c r="I33" s="63">
        <f t="shared" si="25"/>
        <v>43.561071428571431</v>
      </c>
      <c r="J33" s="64">
        <f>(T33+T33*$K$2/100)/$J$1+9</f>
        <v>914.78250000000003</v>
      </c>
      <c r="K33" s="66">
        <f t="shared" si="26"/>
        <v>1014.4047619047619</v>
      </c>
      <c r="L33" s="66">
        <f t="shared" si="27"/>
        <v>50.720238095238095</v>
      </c>
      <c r="M33" s="79">
        <f>(U33+U33*$K$2/100)/$J$1+2</f>
        <v>1065.125</v>
      </c>
      <c r="N33" s="66">
        <f t="shared" si="28"/>
        <v>1147.1624999999999</v>
      </c>
      <c r="O33" s="66">
        <f t="shared" si="29"/>
        <v>57.358124999999994</v>
      </c>
      <c r="P33" s="64">
        <f>(V33+V33*$K$2/100)/$J$1</f>
        <v>1204.5206249999999</v>
      </c>
      <c r="Q33" s="67"/>
      <c r="R33" s="68">
        <f t="shared" si="30"/>
        <v>370.77750000000003</v>
      </c>
      <c r="S33" s="68">
        <f t="shared" si="31"/>
        <v>639.9</v>
      </c>
      <c r="T33" s="68">
        <f t="shared" si="32"/>
        <v>862.65</v>
      </c>
      <c r="U33" s="68">
        <f t="shared" si="33"/>
        <v>1012.5</v>
      </c>
      <c r="V33" s="68">
        <f t="shared" si="34"/>
        <v>1147.1624999999999</v>
      </c>
      <c r="W33" s="80">
        <v>1012.5</v>
      </c>
      <c r="Y33">
        <v>475</v>
      </c>
    </row>
    <row r="34" spans="1:25" ht="15" customHeight="1" x14ac:dyDescent="0.3">
      <c r="A34" s="69" t="s">
        <v>70</v>
      </c>
      <c r="B34" s="63">
        <f t="shared" si="20"/>
        <v>371.729880952381</v>
      </c>
      <c r="C34" s="63">
        <f t="shared" si="21"/>
        <v>18.586494047619052</v>
      </c>
      <c r="D34" s="64">
        <f>(R34+R34*$K$2/100)/$J$1+1</f>
        <v>390.31637500000005</v>
      </c>
      <c r="E34" s="78">
        <f t="shared" si="22"/>
        <v>642.75714285714287</v>
      </c>
      <c r="F34" s="78">
        <f t="shared" si="23"/>
        <v>32.137857142857143</v>
      </c>
      <c r="G34" s="64">
        <f>(S34+S34*$K$2/100)/$J$1+3</f>
        <v>674.89499999999998</v>
      </c>
      <c r="H34" s="63">
        <f t="shared" si="24"/>
        <v>871.22142857142853</v>
      </c>
      <c r="I34" s="63">
        <f t="shared" si="25"/>
        <v>43.561071428571431</v>
      </c>
      <c r="J34" s="64">
        <f>(T34+T34*$K$2/100)/$J$1+9</f>
        <v>914.78250000000003</v>
      </c>
      <c r="K34" s="66">
        <f t="shared" si="26"/>
        <v>1014.4047619047619</v>
      </c>
      <c r="L34" s="66">
        <f t="shared" si="27"/>
        <v>50.720238095238095</v>
      </c>
      <c r="M34" s="79">
        <f>(U34+U34*$K$2/100)/$J$1+2</f>
        <v>1065.125</v>
      </c>
      <c r="N34" s="66">
        <f t="shared" si="28"/>
        <v>1147.1624999999999</v>
      </c>
      <c r="O34" s="66">
        <f t="shared" si="29"/>
        <v>57.358124999999994</v>
      </c>
      <c r="P34" s="64">
        <f>(V34+V34*$K$2/100)/$J$1</f>
        <v>1204.5206249999999</v>
      </c>
      <c r="Q34" s="67"/>
      <c r="R34" s="68">
        <f t="shared" si="30"/>
        <v>370.77750000000003</v>
      </c>
      <c r="S34" s="68">
        <f t="shared" si="31"/>
        <v>639.9</v>
      </c>
      <c r="T34" s="68">
        <f t="shared" si="32"/>
        <v>862.65</v>
      </c>
      <c r="U34" s="68">
        <f t="shared" si="33"/>
        <v>1012.5</v>
      </c>
      <c r="V34" s="68">
        <f t="shared" si="34"/>
        <v>1147.1624999999999</v>
      </c>
      <c r="W34" s="80">
        <v>1012.5</v>
      </c>
      <c r="Y34">
        <v>480</v>
      </c>
    </row>
    <row r="35" spans="1:25" ht="14.25" customHeight="1" x14ac:dyDescent="0.3">
      <c r="A35" s="12" t="s">
        <v>18</v>
      </c>
      <c r="B35" s="63">
        <f t="shared" si="20"/>
        <v>418.64166666666665</v>
      </c>
      <c r="C35" s="63">
        <f t="shared" si="21"/>
        <v>20.932083333333335</v>
      </c>
      <c r="D35" s="64">
        <f>(R35+R35*$K$2/100)/$J$1+7</f>
        <v>439.57375000000002</v>
      </c>
      <c r="E35" s="78">
        <f t="shared" si="22"/>
        <v>713.85714285714289</v>
      </c>
      <c r="F35" s="78">
        <f t="shared" si="23"/>
        <v>35.692857142857143</v>
      </c>
      <c r="G35" s="64">
        <f>(S35+S35*$K$2/100)/$J$1+3</f>
        <v>749.55</v>
      </c>
      <c r="H35" s="63">
        <f t="shared" si="24"/>
        <v>1009.9285714285714</v>
      </c>
      <c r="I35" s="63">
        <f t="shared" si="25"/>
        <v>50.496428571428574</v>
      </c>
      <c r="J35" s="64">
        <f>(T35+T35*$K$2/100)/$J$1+54</f>
        <v>1060.425</v>
      </c>
      <c r="K35" s="66">
        <f t="shared" si="26"/>
        <v>1190.7142857142858</v>
      </c>
      <c r="L35" s="66">
        <f t="shared" si="27"/>
        <v>59.535714285714285</v>
      </c>
      <c r="M35" s="79">
        <f>(U35+U35*$K$2/100)/$J$1+69</f>
        <v>1250.25</v>
      </c>
      <c r="N35" s="66">
        <f t="shared" si="28"/>
        <v>1338.4345238095239</v>
      </c>
      <c r="O35" s="66">
        <f t="shared" si="29"/>
        <v>66.921726190476193</v>
      </c>
      <c r="P35" s="64">
        <f>(V35+V35*$K$2/100)/$J$1+67</f>
        <v>1405.35625</v>
      </c>
      <c r="Q35" s="67"/>
      <c r="R35" s="68">
        <f t="shared" si="30"/>
        <v>411.97500000000002</v>
      </c>
      <c r="S35" s="68">
        <f t="shared" si="31"/>
        <v>711</v>
      </c>
      <c r="T35" s="68">
        <f t="shared" si="32"/>
        <v>958.5</v>
      </c>
      <c r="U35" s="68">
        <f t="shared" si="33"/>
        <v>1125</v>
      </c>
      <c r="V35" s="68">
        <f t="shared" si="34"/>
        <v>1274.625</v>
      </c>
      <c r="W35" s="80">
        <v>1125</v>
      </c>
      <c r="Y35">
        <v>850</v>
      </c>
    </row>
    <row r="36" spans="1:25" x14ac:dyDescent="0.3">
      <c r="A36" s="12" t="s">
        <v>19</v>
      </c>
      <c r="B36" s="63">
        <f t="shared" si="20"/>
        <v>371.729880952381</v>
      </c>
      <c r="C36" s="63">
        <f t="shared" si="21"/>
        <v>18.586494047619052</v>
      </c>
      <c r="D36" s="64">
        <f>(R36+R36*$K$2/100)/$J$1+1</f>
        <v>390.31637500000005</v>
      </c>
      <c r="E36" s="78">
        <f t="shared" si="22"/>
        <v>642.75714285714287</v>
      </c>
      <c r="F36" s="78">
        <f t="shared" si="23"/>
        <v>32.137857142857143</v>
      </c>
      <c r="G36" s="64">
        <f>(S36+S36*$K$2/100)/$J$1+3</f>
        <v>674.89499999999998</v>
      </c>
      <c r="H36" s="63">
        <f t="shared" si="24"/>
        <v>871.22142857142853</v>
      </c>
      <c r="I36" s="63">
        <f t="shared" si="25"/>
        <v>43.561071428571431</v>
      </c>
      <c r="J36" s="64">
        <f>(T36+T36*$K$2/100)/$J$1+9</f>
        <v>914.78250000000003</v>
      </c>
      <c r="K36" s="66">
        <f t="shared" si="26"/>
        <v>1014.4047619047619</v>
      </c>
      <c r="L36" s="66">
        <f t="shared" si="27"/>
        <v>50.720238095238095</v>
      </c>
      <c r="M36" s="79">
        <f>(U36+U36*$K$2/100)/$J$1+2</f>
        <v>1065.125</v>
      </c>
      <c r="N36" s="66">
        <f t="shared" si="28"/>
        <v>1151.9244047619047</v>
      </c>
      <c r="O36" s="66">
        <f t="shared" si="29"/>
        <v>57.596220238095235</v>
      </c>
      <c r="P36" s="64">
        <f>(V36+V36*$K$2/100)/$J$1+5</f>
        <v>1209.5206249999999</v>
      </c>
      <c r="Q36" s="67"/>
      <c r="R36" s="68">
        <f t="shared" si="30"/>
        <v>370.77750000000003</v>
      </c>
      <c r="S36" s="68">
        <f t="shared" si="31"/>
        <v>639.9</v>
      </c>
      <c r="T36" s="68">
        <f t="shared" si="32"/>
        <v>862.65</v>
      </c>
      <c r="U36" s="68">
        <f t="shared" si="33"/>
        <v>1012.5</v>
      </c>
      <c r="V36" s="68">
        <f t="shared" si="34"/>
        <v>1147.1624999999999</v>
      </c>
      <c r="W36" s="17">
        <v>1012.5</v>
      </c>
      <c r="Y36">
        <v>1000</v>
      </c>
    </row>
    <row r="37" spans="1:25" ht="15.75" customHeight="1" x14ac:dyDescent="0.3">
      <c r="A37" s="12" t="s">
        <v>20</v>
      </c>
      <c r="B37" s="63">
        <f t="shared" si="20"/>
        <v>309.05501190476195</v>
      </c>
      <c r="C37" s="63">
        <f t="shared" si="21"/>
        <v>15.452750595238095</v>
      </c>
      <c r="D37" s="64">
        <f>(R37+R37*$K$2/100)/$J$1+2</f>
        <v>324.50776250000001</v>
      </c>
      <c r="E37" s="78">
        <f t="shared" si="22"/>
        <v>523.4233333333334</v>
      </c>
      <c r="F37" s="78">
        <f t="shared" si="23"/>
        <v>26.171166666666668</v>
      </c>
      <c r="G37" s="64">
        <f>(S37+S37*$K$2/100)/$J$1-7</f>
        <v>549.59450000000004</v>
      </c>
      <c r="H37" s="63">
        <f t="shared" si="24"/>
        <v>714.61500000000001</v>
      </c>
      <c r="I37" s="63">
        <f t="shared" si="25"/>
        <v>35.73075</v>
      </c>
      <c r="J37" s="64">
        <f>(T37+T37*$K$2/100)/$J$1</f>
        <v>750.34574999999995</v>
      </c>
      <c r="K37" s="66">
        <f t="shared" si="26"/>
        <v>880.65476190476193</v>
      </c>
      <c r="L37" s="66">
        <f t="shared" si="27"/>
        <v>44.032738095238095</v>
      </c>
      <c r="M37" s="79">
        <f>(U37+U37*$K$2/100)/$J$1+44</f>
        <v>924.6875</v>
      </c>
      <c r="N37" s="66">
        <f t="shared" si="28"/>
        <v>990.30375000000015</v>
      </c>
      <c r="O37" s="66">
        <f t="shared" si="29"/>
        <v>49.51518750000001</v>
      </c>
      <c r="P37" s="64">
        <f>(V37+V37*$K$2/100)/$J$1+42</f>
        <v>1039.8189375000002</v>
      </c>
      <c r="Q37" s="67"/>
      <c r="R37" s="68">
        <f t="shared" si="30"/>
        <v>307.15025000000003</v>
      </c>
      <c r="S37" s="68">
        <f t="shared" si="31"/>
        <v>530.09</v>
      </c>
      <c r="T37" s="68">
        <f t="shared" si="32"/>
        <v>714.61500000000001</v>
      </c>
      <c r="U37" s="68">
        <f t="shared" si="33"/>
        <v>838.75</v>
      </c>
      <c r="V37" s="68">
        <f t="shared" si="34"/>
        <v>950.30375000000004</v>
      </c>
      <c r="W37" s="17">
        <v>838.75</v>
      </c>
      <c r="Y37">
        <v>525</v>
      </c>
    </row>
    <row r="38" spans="1:25" x14ac:dyDescent="0.3">
      <c r="A38" s="12" t="s">
        <v>21</v>
      </c>
      <c r="B38" s="63">
        <f t="shared" si="20"/>
        <v>309.05501190476195</v>
      </c>
      <c r="C38" s="63">
        <f t="shared" si="21"/>
        <v>15.452750595238095</v>
      </c>
      <c r="D38" s="64">
        <f>(R38+R38*$K$2/100)/$J$1+2</f>
        <v>324.50776250000001</v>
      </c>
      <c r="E38" s="78">
        <f t="shared" si="22"/>
        <v>523.4233333333334</v>
      </c>
      <c r="F38" s="78">
        <f t="shared" si="23"/>
        <v>26.171166666666668</v>
      </c>
      <c r="G38" s="64">
        <f>(S38+S38*$K$2/100)/$J$1-7</f>
        <v>549.59450000000004</v>
      </c>
      <c r="H38" s="63">
        <f t="shared" si="24"/>
        <v>714.61500000000001</v>
      </c>
      <c r="I38" s="63">
        <f t="shared" si="25"/>
        <v>35.73075</v>
      </c>
      <c r="J38" s="64">
        <f>(T38+T38*$K$2/100)/$J$1</f>
        <v>750.34574999999995</v>
      </c>
      <c r="K38" s="66">
        <f t="shared" si="26"/>
        <v>880.65476190476193</v>
      </c>
      <c r="L38" s="66">
        <f t="shared" si="27"/>
        <v>44.032738095238095</v>
      </c>
      <c r="M38" s="79">
        <f>(U38+U38*$K$2/100)/$J$1+44</f>
        <v>924.6875</v>
      </c>
      <c r="N38" s="66">
        <f t="shared" si="28"/>
        <v>990.30375000000015</v>
      </c>
      <c r="O38" s="66">
        <f t="shared" si="29"/>
        <v>49.51518750000001</v>
      </c>
      <c r="P38" s="64">
        <f>(V38+V38*$K$2/100)/$J$1+42</f>
        <v>1039.8189375000002</v>
      </c>
      <c r="Q38" s="67"/>
      <c r="R38" s="68">
        <f t="shared" si="30"/>
        <v>307.15025000000003</v>
      </c>
      <c r="S38" s="68">
        <f t="shared" si="31"/>
        <v>530.09</v>
      </c>
      <c r="T38" s="68">
        <f t="shared" si="32"/>
        <v>714.61500000000001</v>
      </c>
      <c r="U38" s="68">
        <f t="shared" si="33"/>
        <v>838.75</v>
      </c>
      <c r="V38" s="68">
        <f t="shared" si="34"/>
        <v>950.30375000000004</v>
      </c>
      <c r="W38" s="17">
        <v>838.75</v>
      </c>
      <c r="Y38">
        <v>550</v>
      </c>
    </row>
    <row r="39" spans="1:25" x14ac:dyDescent="0.3">
      <c r="A39" s="12" t="s">
        <v>22</v>
      </c>
      <c r="B39" s="63">
        <f t="shared" si="20"/>
        <v>247.18500000000003</v>
      </c>
      <c r="C39" s="63">
        <f t="shared" si="21"/>
        <v>12.359250000000001</v>
      </c>
      <c r="D39" s="64">
        <f>(R39+R39*$K$2/100)/$J$1</f>
        <v>259.54425000000003</v>
      </c>
      <c r="E39" s="78">
        <f t="shared" si="22"/>
        <v>428.50476190476189</v>
      </c>
      <c r="F39" s="78">
        <f t="shared" si="23"/>
        <v>21.425238095238097</v>
      </c>
      <c r="G39" s="64">
        <f>(S39+S39*$K$2/100)/$J$1+2</f>
        <v>449.93</v>
      </c>
      <c r="H39" s="63">
        <f t="shared" si="24"/>
        <v>595.1</v>
      </c>
      <c r="I39" s="63">
        <f t="shared" si="25"/>
        <v>29.755000000000003</v>
      </c>
      <c r="J39" s="64">
        <f>(T39+T39*$K$2/100)/$J$1+21</f>
        <v>624.85500000000002</v>
      </c>
      <c r="K39" s="66">
        <f t="shared" si="26"/>
        <v>675.95238095238096</v>
      </c>
      <c r="L39" s="66">
        <f t="shared" si="27"/>
        <v>33.797619047619051</v>
      </c>
      <c r="M39" s="79">
        <f>(U39+U39*$K$2/100)/$J$1+1</f>
        <v>709.75</v>
      </c>
      <c r="N39" s="66">
        <f t="shared" si="28"/>
        <v>742.87023809523805</v>
      </c>
      <c r="O39" s="66">
        <f t="shared" si="29"/>
        <v>37.143511904761901</v>
      </c>
      <c r="P39" s="64">
        <f>(V39+V39*$K$2/100)/$J$1-23</f>
        <v>780.01374999999996</v>
      </c>
      <c r="Q39" s="67"/>
      <c r="R39" s="68">
        <f t="shared" si="30"/>
        <v>247.18500000000003</v>
      </c>
      <c r="S39" s="68">
        <f t="shared" si="31"/>
        <v>426.6</v>
      </c>
      <c r="T39" s="68">
        <f t="shared" si="32"/>
        <v>575.1</v>
      </c>
      <c r="U39" s="68">
        <f t="shared" si="33"/>
        <v>675</v>
      </c>
      <c r="V39" s="68">
        <f t="shared" si="34"/>
        <v>764.77499999999998</v>
      </c>
      <c r="W39" s="17">
        <v>675</v>
      </c>
      <c r="Y39">
        <v>540</v>
      </c>
    </row>
    <row r="40" spans="1:25" x14ac:dyDescent="0.3">
      <c r="A40" s="12" t="s">
        <v>55</v>
      </c>
      <c r="B40" s="63">
        <f t="shared" si="20"/>
        <v>304.97214285714284</v>
      </c>
      <c r="C40" s="63">
        <f t="shared" si="21"/>
        <v>15.248607142857143</v>
      </c>
      <c r="D40" s="64">
        <f>(R40+R40*$K$2/100)/$J$1+3</f>
        <v>320.22075000000001</v>
      </c>
      <c r="E40" s="78">
        <f t="shared" si="22"/>
        <v>524.25714285714287</v>
      </c>
      <c r="F40" s="78">
        <f t="shared" si="23"/>
        <v>26.212857142857146</v>
      </c>
      <c r="G40" s="64">
        <f>(S40+S40*$K$2/100)/$J$1+3</f>
        <v>550.47</v>
      </c>
      <c r="H40" s="63">
        <f t="shared" si="24"/>
        <v>709.56666666666672</v>
      </c>
      <c r="I40" s="63">
        <f t="shared" si="25"/>
        <v>35.478333333333332</v>
      </c>
      <c r="J40" s="64">
        <f>(T40+T40*$K$2/100)/$J$1+7</f>
        <v>745.04499999999996</v>
      </c>
      <c r="K40" s="66">
        <f t="shared" si="26"/>
        <v>828.80952380952385</v>
      </c>
      <c r="L40" s="66">
        <f t="shared" si="27"/>
        <v>41.44047619047619</v>
      </c>
      <c r="M40" s="79">
        <f>(U40+U40*$K$2/100)/$J$1+4</f>
        <v>870.25</v>
      </c>
      <c r="N40" s="66">
        <f t="shared" si="28"/>
        <v>924.24880952380954</v>
      </c>
      <c r="O40" s="66">
        <f t="shared" si="29"/>
        <v>46.21244047619048</v>
      </c>
      <c r="P40" s="64">
        <f>(V40+V40*$K$2/100)/$J$1-11</f>
        <v>970.46125000000006</v>
      </c>
      <c r="Q40" s="67"/>
      <c r="R40" s="68">
        <f t="shared" si="30"/>
        <v>302.11500000000001</v>
      </c>
      <c r="S40" s="68">
        <f t="shared" si="31"/>
        <v>521.4</v>
      </c>
      <c r="T40" s="68">
        <f t="shared" si="32"/>
        <v>702.9</v>
      </c>
      <c r="U40" s="68">
        <f t="shared" si="33"/>
        <v>825</v>
      </c>
      <c r="V40" s="68">
        <f t="shared" si="34"/>
        <v>934.72500000000002</v>
      </c>
      <c r="W40" s="17">
        <v>825</v>
      </c>
      <c r="Y40">
        <v>400</v>
      </c>
    </row>
    <row r="41" spans="1:25" x14ac:dyDescent="0.3">
      <c r="A41" s="12" t="s">
        <v>56</v>
      </c>
      <c r="B41" s="63">
        <f t="shared" si="20"/>
        <v>304.97214285714284</v>
      </c>
      <c r="C41" s="63">
        <f t="shared" si="21"/>
        <v>15.248607142857143</v>
      </c>
      <c r="D41" s="64">
        <f>(R41+R41*$K$2/100)/$J$1+3</f>
        <v>320.22075000000001</v>
      </c>
      <c r="E41" s="78">
        <f t="shared" si="22"/>
        <v>524.25714285714287</v>
      </c>
      <c r="F41" s="78">
        <f t="shared" si="23"/>
        <v>26.212857142857146</v>
      </c>
      <c r="G41" s="64">
        <f>(S41+S41*$K$2/100)/$J$1+3</f>
        <v>550.47</v>
      </c>
      <c r="H41" s="63">
        <f t="shared" si="24"/>
        <v>709.56666666666672</v>
      </c>
      <c r="I41" s="63">
        <f t="shared" si="25"/>
        <v>35.478333333333332</v>
      </c>
      <c r="J41" s="64">
        <f>(T41+T41*$K$2/100)/$J$1+7</f>
        <v>745.04499999999996</v>
      </c>
      <c r="K41" s="66">
        <f t="shared" si="26"/>
        <v>828.80952380952385</v>
      </c>
      <c r="L41" s="66">
        <f t="shared" si="27"/>
        <v>41.44047619047619</v>
      </c>
      <c r="M41" s="79">
        <f>(U41+U41*$K$2/100)/$J$1+4</f>
        <v>870.25</v>
      </c>
      <c r="N41" s="66">
        <f t="shared" si="28"/>
        <v>924.24880952380954</v>
      </c>
      <c r="O41" s="66">
        <f t="shared" si="29"/>
        <v>46.21244047619048</v>
      </c>
      <c r="P41" s="64">
        <f>(V41+V41*$K$2/100)/$J$1-11</f>
        <v>970.46125000000006</v>
      </c>
      <c r="Q41" s="67"/>
      <c r="R41" s="68">
        <f t="shared" si="30"/>
        <v>302.11500000000001</v>
      </c>
      <c r="S41" s="68">
        <f t="shared" si="31"/>
        <v>521.4</v>
      </c>
      <c r="T41" s="68">
        <f t="shared" si="32"/>
        <v>702.9</v>
      </c>
      <c r="U41" s="68">
        <f t="shared" si="33"/>
        <v>825</v>
      </c>
      <c r="V41" s="68">
        <f t="shared" si="34"/>
        <v>934.72500000000002</v>
      </c>
      <c r="W41" s="17">
        <v>825</v>
      </c>
      <c r="Y41">
        <v>300</v>
      </c>
    </row>
    <row r="42" spans="1:25" x14ac:dyDescent="0.3">
      <c r="A42" s="12" t="s">
        <v>25</v>
      </c>
      <c r="B42" s="63">
        <f t="shared" si="20"/>
        <v>247.18500000000003</v>
      </c>
      <c r="C42" s="63">
        <f t="shared" si="21"/>
        <v>12.359250000000001</v>
      </c>
      <c r="D42" s="64">
        <f>(R42+R42*$K$2/100)/$J$1</f>
        <v>259.54425000000003</v>
      </c>
      <c r="E42" s="78">
        <f t="shared" si="22"/>
        <v>428.50476190476189</v>
      </c>
      <c r="F42" s="78">
        <f t="shared" si="23"/>
        <v>21.425238095238097</v>
      </c>
      <c r="G42" s="64">
        <f>(S42+S42*$K$2/100)/$J$1+2</f>
        <v>449.93</v>
      </c>
      <c r="H42" s="63">
        <f t="shared" si="24"/>
        <v>576.05238095238099</v>
      </c>
      <c r="I42" s="63">
        <f t="shared" si="25"/>
        <v>28.80261904761905</v>
      </c>
      <c r="J42" s="64">
        <f>(T42+T42*$K$2/100)/$J$1+1</f>
        <v>604.85500000000002</v>
      </c>
      <c r="K42" s="66">
        <f t="shared" si="26"/>
        <v>675.95238095238096</v>
      </c>
      <c r="L42" s="66">
        <f t="shared" si="27"/>
        <v>33.797619047619051</v>
      </c>
      <c r="M42" s="79">
        <f>(U42+U42*$K$2/100)/$J$1+1</f>
        <v>709.75</v>
      </c>
      <c r="N42" s="66">
        <f t="shared" si="28"/>
        <v>761.91785714285709</v>
      </c>
      <c r="O42" s="66">
        <f t="shared" si="29"/>
        <v>38.095892857142857</v>
      </c>
      <c r="P42" s="64">
        <f>(V42+V42*$K$2/100)/$J$1-3</f>
        <v>800.01374999999996</v>
      </c>
      <c r="Q42" s="67"/>
      <c r="R42" s="68">
        <f t="shared" si="30"/>
        <v>247.18500000000003</v>
      </c>
      <c r="S42" s="68">
        <f t="shared" si="31"/>
        <v>426.6</v>
      </c>
      <c r="T42" s="68">
        <f t="shared" si="32"/>
        <v>575.1</v>
      </c>
      <c r="U42" s="68">
        <f t="shared" si="33"/>
        <v>675</v>
      </c>
      <c r="V42" s="68">
        <f t="shared" si="34"/>
        <v>764.77499999999998</v>
      </c>
      <c r="W42" s="17">
        <v>675</v>
      </c>
      <c r="Y42">
        <v>225</v>
      </c>
    </row>
    <row r="43" spans="1:25" x14ac:dyDescent="0.3">
      <c r="A43" s="12" t="s">
        <v>26</v>
      </c>
      <c r="B43" s="63">
        <f t="shared" si="20"/>
        <v>138.3218511904762</v>
      </c>
      <c r="C43" s="63">
        <f t="shared" si="21"/>
        <v>6.9160925595238094</v>
      </c>
      <c r="D43" s="81">
        <f>((R43+R43*$K$2/100)/$J$1)*$O$1-4</f>
        <v>145.23794375</v>
      </c>
      <c r="E43" s="78">
        <f t="shared" si="22"/>
        <v>232.91404761904764</v>
      </c>
      <c r="F43" s="78">
        <f t="shared" si="23"/>
        <v>11.645702380952381</v>
      </c>
      <c r="G43" s="64">
        <f>((S43+S43*$K$2/100)/$J$1)*$O$1-13</f>
        <v>244.55975000000001</v>
      </c>
      <c r="H43" s="63">
        <f t="shared" si="24"/>
        <v>324.01583333333332</v>
      </c>
      <c r="I43" s="63">
        <f t="shared" si="25"/>
        <v>16.200791666666664</v>
      </c>
      <c r="J43" s="64">
        <f>((T43+T43*$K$2/100)/$J$1)*$O$1-7</f>
        <v>340.21662499999996</v>
      </c>
      <c r="K43" s="66">
        <f t="shared" si="26"/>
        <v>370.98214285714278</v>
      </c>
      <c r="L43" s="66">
        <f t="shared" si="27"/>
        <v>18.549107142857142</v>
      </c>
      <c r="M43" s="79">
        <f>((U43+U43*$K$2/100)/$J$1)*$O$1-18</f>
        <v>389.53124999999994</v>
      </c>
      <c r="N43" s="66">
        <f t="shared" si="28"/>
        <v>409.26943452380948</v>
      </c>
      <c r="O43" s="66">
        <f t="shared" si="29"/>
        <v>20.463471726190473</v>
      </c>
      <c r="P43" s="64">
        <f>((V43+V43*$K$2/100)/$J$1)*$O$1-32</f>
        <v>429.73290624999993</v>
      </c>
      <c r="R43" s="68">
        <f t="shared" si="30"/>
        <v>247.18500000000003</v>
      </c>
      <c r="S43" s="68">
        <f t="shared" si="31"/>
        <v>426.6</v>
      </c>
      <c r="T43" s="68">
        <f t="shared" si="32"/>
        <v>575.1</v>
      </c>
      <c r="U43" s="68">
        <f t="shared" si="33"/>
        <v>675</v>
      </c>
      <c r="V43" s="68">
        <f t="shared" si="34"/>
        <v>764.77499999999998</v>
      </c>
      <c r="W43" s="17">
        <v>675</v>
      </c>
      <c r="Y43">
        <v>400</v>
      </c>
    </row>
    <row r="44" spans="1:25" x14ac:dyDescent="0.3">
      <c r="A44" s="69" t="s">
        <v>57</v>
      </c>
      <c r="B44" s="63">
        <f t="shared" si="20"/>
        <v>138.3218511904762</v>
      </c>
      <c r="C44" s="63">
        <f t="shared" si="21"/>
        <v>6.9160925595238094</v>
      </c>
      <c r="D44" s="81">
        <f>((R44+R44*$K$2/100)/$J$1)*$O$1-4</f>
        <v>145.23794375</v>
      </c>
      <c r="E44" s="78">
        <f t="shared" si="22"/>
        <v>232.91404761904764</v>
      </c>
      <c r="F44" s="78">
        <f t="shared" si="23"/>
        <v>11.645702380952381</v>
      </c>
      <c r="G44" s="64">
        <f>((S44+S44*$K$2/100)/$J$1)*$O$1-13</f>
        <v>244.55975000000001</v>
      </c>
      <c r="H44" s="63">
        <f t="shared" si="24"/>
        <v>324.01583333333332</v>
      </c>
      <c r="I44" s="63">
        <f t="shared" si="25"/>
        <v>16.200791666666664</v>
      </c>
      <c r="J44" s="64">
        <f>((T44+T44*$K$2/100)/$J$1)*$O$1-7</f>
        <v>340.21662499999996</v>
      </c>
      <c r="K44" s="66">
        <f t="shared" si="26"/>
        <v>370.98214285714278</v>
      </c>
      <c r="L44" s="66">
        <f t="shared" si="27"/>
        <v>18.549107142857142</v>
      </c>
      <c r="M44" s="79">
        <f>((U44+U44*$K$2/100)/$J$1)*$O$1-18</f>
        <v>389.53124999999994</v>
      </c>
      <c r="N44" s="66">
        <f t="shared" si="28"/>
        <v>409.26943452380948</v>
      </c>
      <c r="O44" s="66">
        <f t="shared" si="29"/>
        <v>20.463471726190473</v>
      </c>
      <c r="P44" s="64">
        <f>((V44+V44*$K$2/100)/$J$1)*$O$1-32</f>
        <v>429.73290624999993</v>
      </c>
      <c r="R44" s="68">
        <f t="shared" si="30"/>
        <v>247.18500000000003</v>
      </c>
      <c r="S44" s="68">
        <f t="shared" si="31"/>
        <v>426.6</v>
      </c>
      <c r="T44" s="68">
        <f t="shared" si="32"/>
        <v>575.1</v>
      </c>
      <c r="U44" s="68">
        <f t="shared" si="33"/>
        <v>675</v>
      </c>
      <c r="V44" s="68">
        <f t="shared" si="34"/>
        <v>764.77499999999998</v>
      </c>
      <c r="W44" s="17">
        <v>675</v>
      </c>
      <c r="Y44">
        <v>400</v>
      </c>
    </row>
    <row r="45" spans="1:25" x14ac:dyDescent="0.3">
      <c r="A45" s="12"/>
      <c r="B45" s="63"/>
      <c r="C45" s="63"/>
      <c r="D45" s="64"/>
      <c r="E45" s="63"/>
      <c r="F45" s="63"/>
      <c r="G45" s="64"/>
      <c r="H45" s="65"/>
      <c r="I45" s="65"/>
      <c r="J45" s="64"/>
      <c r="K45" s="65"/>
      <c r="L45" s="65"/>
      <c r="M45" s="64"/>
      <c r="N45" s="66"/>
      <c r="O45" s="66"/>
      <c r="P45" s="64"/>
      <c r="Q45" s="67"/>
      <c r="R45" s="68"/>
      <c r="S45" s="68"/>
      <c r="T45" s="68"/>
      <c r="U45" s="68"/>
      <c r="V45" s="68"/>
      <c r="W45" s="45"/>
    </row>
    <row r="46" spans="1:25" x14ac:dyDescent="0.3">
      <c r="A46" s="12"/>
      <c r="B46" s="63"/>
      <c r="C46" s="63"/>
      <c r="D46" s="64"/>
      <c r="E46" s="63"/>
      <c r="F46" s="63"/>
      <c r="G46" s="64"/>
      <c r="H46" s="65"/>
      <c r="I46" s="65"/>
      <c r="J46" s="64"/>
      <c r="K46" s="65"/>
      <c r="L46" s="65"/>
      <c r="M46" s="64"/>
      <c r="N46" s="66"/>
      <c r="O46" s="66"/>
      <c r="P46" s="64"/>
      <c r="Q46" s="67"/>
      <c r="R46" s="68"/>
      <c r="S46" s="68"/>
      <c r="T46" s="68"/>
      <c r="U46" s="68"/>
      <c r="V46" s="68"/>
      <c r="W46" s="45"/>
    </row>
    <row r="47" spans="1:25" x14ac:dyDescent="0.3">
      <c r="A47" s="12"/>
      <c r="B47" s="63"/>
      <c r="C47" s="63"/>
      <c r="D47" s="64"/>
      <c r="E47" s="63"/>
      <c r="F47" s="63"/>
      <c r="G47" s="64"/>
      <c r="H47" s="65"/>
      <c r="I47" s="65"/>
      <c r="J47" s="64"/>
      <c r="K47" s="65"/>
      <c r="L47" s="65"/>
      <c r="M47" s="64"/>
      <c r="N47" s="66"/>
      <c r="O47" s="66"/>
      <c r="P47" s="64"/>
      <c r="Q47" s="67"/>
      <c r="R47" s="68"/>
      <c r="S47" s="68"/>
      <c r="T47" s="68"/>
      <c r="U47" s="68"/>
      <c r="V47" s="68"/>
      <c r="W47" s="45"/>
    </row>
    <row r="48" spans="1:25" x14ac:dyDescent="0.3">
      <c r="A48" s="12"/>
      <c r="B48" s="63"/>
      <c r="C48" s="63"/>
      <c r="D48" s="64"/>
      <c r="E48" s="63"/>
      <c r="F48" s="63"/>
      <c r="G48" s="64"/>
      <c r="H48" s="65"/>
      <c r="I48" s="65"/>
      <c r="J48" s="64"/>
      <c r="K48" s="65"/>
      <c r="L48" s="65"/>
      <c r="M48" s="64"/>
      <c r="N48" s="66"/>
      <c r="O48" s="66"/>
      <c r="P48" s="64"/>
      <c r="Q48" s="67"/>
      <c r="R48" s="68"/>
      <c r="S48" s="68"/>
      <c r="T48" s="68"/>
      <c r="U48" s="68"/>
      <c r="V48" s="68"/>
      <c r="W48" s="45"/>
    </row>
    <row r="49" spans="1:23" x14ac:dyDescent="0.3">
      <c r="A49" s="12"/>
      <c r="B49" s="63"/>
      <c r="C49" s="63"/>
      <c r="D49" s="64"/>
      <c r="E49" s="63"/>
      <c r="F49" s="63"/>
      <c r="G49" s="64"/>
      <c r="H49" s="65"/>
      <c r="I49" s="65"/>
      <c r="J49" s="64"/>
      <c r="K49" s="65"/>
      <c r="L49" s="65"/>
      <c r="M49" s="64"/>
      <c r="N49" s="66"/>
      <c r="O49" s="66"/>
      <c r="P49" s="64"/>
      <c r="Q49" s="67"/>
      <c r="R49" s="68"/>
      <c r="S49" s="68"/>
      <c r="T49" s="68"/>
      <c r="U49" s="68"/>
      <c r="V49" s="68"/>
      <c r="W49" s="45"/>
    </row>
    <row r="50" spans="1:23" x14ac:dyDescent="0.3">
      <c r="A50" s="12"/>
      <c r="B50" s="63"/>
      <c r="C50" s="63"/>
      <c r="D50" s="64"/>
      <c r="E50" s="63"/>
      <c r="F50" s="63"/>
      <c r="G50" s="64"/>
      <c r="H50" s="65"/>
      <c r="I50" s="65"/>
      <c r="J50" s="64"/>
      <c r="K50" s="65"/>
      <c r="L50" s="65"/>
      <c r="M50" s="64"/>
      <c r="N50" s="66"/>
      <c r="O50" s="66"/>
      <c r="P50" s="64"/>
      <c r="Q50" s="67"/>
      <c r="R50" s="68"/>
      <c r="S50" s="68"/>
      <c r="T50" s="68"/>
      <c r="U50" s="68"/>
      <c r="V50" s="68"/>
      <c r="W50" s="45"/>
    </row>
    <row r="51" spans="1:23" x14ac:dyDescent="0.3">
      <c r="A51" s="12"/>
      <c r="B51" s="63"/>
      <c r="C51" s="63"/>
      <c r="D51" s="64"/>
      <c r="E51" s="63"/>
      <c r="F51" s="63"/>
      <c r="G51" s="64"/>
      <c r="H51" s="65"/>
      <c r="I51" s="65"/>
      <c r="J51" s="64"/>
      <c r="K51" s="65"/>
      <c r="L51" s="65"/>
      <c r="M51" s="64"/>
      <c r="N51" s="66"/>
      <c r="O51" s="66"/>
      <c r="P51" s="64"/>
      <c r="Q51" s="67"/>
      <c r="R51" s="68"/>
      <c r="S51" s="68"/>
      <c r="T51" s="68"/>
      <c r="U51" s="68"/>
      <c r="V51" s="68"/>
      <c r="W51" s="45"/>
    </row>
    <row r="52" spans="1:23" x14ac:dyDescent="0.3">
      <c r="A52" s="12"/>
      <c r="B52" s="63"/>
      <c r="C52" s="63"/>
      <c r="D52" s="64"/>
      <c r="E52" s="63"/>
      <c r="F52" s="63"/>
      <c r="G52" s="64"/>
      <c r="H52" s="65"/>
      <c r="I52" s="65"/>
      <c r="J52" s="64"/>
      <c r="K52" s="65"/>
      <c r="L52" s="65"/>
      <c r="M52" s="64"/>
      <c r="N52" s="66"/>
      <c r="O52" s="66"/>
      <c r="P52" s="64"/>
      <c r="Q52" s="67"/>
      <c r="R52" s="68"/>
      <c r="S52" s="68"/>
      <c r="T52" s="68"/>
      <c r="U52" s="68"/>
      <c r="V52" s="68"/>
      <c r="W52" s="45"/>
    </row>
    <row r="53" spans="1:23" x14ac:dyDescent="0.3">
      <c r="A53" s="12"/>
      <c r="B53" s="63"/>
      <c r="C53" s="63"/>
      <c r="D53" s="64"/>
      <c r="E53" s="63"/>
      <c r="F53" s="63"/>
      <c r="G53" s="64"/>
      <c r="H53" s="65"/>
      <c r="I53" s="65"/>
      <c r="J53" s="64"/>
      <c r="K53" s="65"/>
      <c r="L53" s="65"/>
      <c r="M53" s="64"/>
      <c r="N53" s="66"/>
      <c r="O53" s="66"/>
      <c r="P53" s="64"/>
      <c r="Q53" s="67"/>
      <c r="R53" s="68"/>
      <c r="S53" s="68"/>
      <c r="T53" s="68"/>
      <c r="U53" s="68"/>
      <c r="V53" s="68"/>
      <c r="W53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Base Premium</vt:lpstr>
      <vt:lpstr>1st Fortnight</vt:lpstr>
      <vt:lpstr>2nd Fortnight</vt:lpstr>
      <vt:lpstr>3rd Fortnight</vt:lpstr>
      <vt:lpstr>4th Fortnight</vt:lpstr>
      <vt:lpstr>5th Fortnight</vt:lpstr>
      <vt:lpstr>6th Fortnight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Ngoma</dc:creator>
  <cp:lastModifiedBy>Abraham Ngoma</cp:lastModifiedBy>
  <dcterms:created xsi:type="dcterms:W3CDTF">2025-05-11T09:51:38Z</dcterms:created>
  <dcterms:modified xsi:type="dcterms:W3CDTF">2025-05-11T11:10:37Z</dcterms:modified>
</cp:coreProperties>
</file>